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4240" windowHeight="11625" activeTab="3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'!$A$34:$A$44</definedName>
    <definedName name="_xlnm.Print_Area" localSheetId="4">'ηλικία '!$A$1:$A$44</definedName>
  </definedNames>
  <calcPr calcId="191029"/>
</workbook>
</file>

<file path=xl/calcChain.xml><?xml version="1.0" encoding="utf-8"?>
<calcChain xmlns="http://schemas.openxmlformats.org/spreadsheetml/2006/main">
  <c r="E47" i="1" l="1"/>
  <c r="D47" i="1"/>
  <c r="C47" i="1"/>
  <c r="AW11" i="13"/>
  <c r="AW10" i="13"/>
  <c r="AW9" i="13"/>
  <c r="AW8" i="13"/>
  <c r="AW7" i="13"/>
  <c r="AW6" i="13"/>
  <c r="AW5" i="13"/>
  <c r="AW4" i="13"/>
  <c r="AW3" i="13"/>
  <c r="AX11" i="13"/>
  <c r="AY11" i="13" s="1"/>
  <c r="AX10" i="13"/>
  <c r="AY10" i="13" s="1"/>
  <c r="AX9" i="13"/>
  <c r="AY9" i="13" s="1"/>
  <c r="AX8" i="13"/>
  <c r="AY8" i="13" s="1"/>
  <c r="AX7" i="13"/>
  <c r="AY7" i="13" s="1"/>
  <c r="AX6" i="13"/>
  <c r="AY6" i="13" s="1"/>
  <c r="AX5" i="13"/>
  <c r="AY5" i="13" s="1"/>
  <c r="AX4" i="13"/>
  <c r="AY4" i="13" s="1"/>
  <c r="AY3" i="13"/>
  <c r="AX3" i="13"/>
  <c r="BY10" i="11"/>
  <c r="BY9" i="11"/>
  <c r="BY8" i="11"/>
  <c r="BY7" i="11"/>
  <c r="BY6" i="11"/>
  <c r="BY5" i="11"/>
  <c r="BY4" i="11"/>
  <c r="BY3" i="11"/>
  <c r="BW10" i="11"/>
  <c r="BW9" i="11"/>
  <c r="BW8" i="11"/>
  <c r="BW7" i="11"/>
  <c r="BW6" i="11"/>
  <c r="BW5" i="11"/>
  <c r="BW4" i="11"/>
  <c r="BW3" i="11"/>
  <c r="AZ10" i="7"/>
  <c r="AZ9" i="7"/>
  <c r="AZ8" i="7"/>
  <c r="AZ7" i="7"/>
  <c r="AZ6" i="7"/>
  <c r="AZ5" i="7"/>
  <c r="AZ4" i="7"/>
  <c r="AZ3" i="7"/>
  <c r="AU14" i="6"/>
  <c r="AU13" i="6"/>
  <c r="AU12" i="6"/>
  <c r="AU11" i="6"/>
  <c r="AU10" i="6"/>
  <c r="AU9" i="6"/>
  <c r="AU8" i="6"/>
  <c r="AU7" i="6"/>
  <c r="AU6" i="6"/>
  <c r="AU5" i="6"/>
  <c r="AU4" i="6"/>
  <c r="AU3" i="6"/>
  <c r="AY13" i="6"/>
  <c r="AZ13" i="6" s="1"/>
  <c r="AY12" i="6"/>
  <c r="AZ12" i="6" s="1"/>
  <c r="AY11" i="6"/>
  <c r="AZ11" i="6" s="1"/>
  <c r="AY10" i="6"/>
  <c r="AZ10" i="6" s="1"/>
  <c r="AY9" i="6"/>
  <c r="AZ9" i="6" s="1"/>
  <c r="AY8" i="6"/>
  <c r="AZ8" i="6" s="1"/>
  <c r="AY7" i="6"/>
  <c r="AZ7" i="6" s="1"/>
  <c r="AY6" i="6"/>
  <c r="AZ6" i="6" s="1"/>
  <c r="AY5" i="6"/>
  <c r="AZ5" i="6" s="1"/>
  <c r="AY4" i="6"/>
  <c r="AZ4" i="6" s="1"/>
  <c r="AZ3" i="6"/>
  <c r="AY3" i="6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V6" i="5"/>
  <c r="AV5" i="5"/>
  <c r="AV4" i="5"/>
  <c r="AV3" i="5"/>
  <c r="BA18" i="5"/>
  <c r="BB18" i="5" s="1"/>
  <c r="BA17" i="5"/>
  <c r="BB17" i="5" s="1"/>
  <c r="BA16" i="5"/>
  <c r="BB16" i="5" s="1"/>
  <c r="BA15" i="5"/>
  <c r="BB15" i="5" s="1"/>
  <c r="BA14" i="5"/>
  <c r="BB14" i="5" s="1"/>
  <c r="BA13" i="5"/>
  <c r="BB13" i="5" s="1"/>
  <c r="BA12" i="5"/>
  <c r="BB12" i="5" s="1"/>
  <c r="BA11" i="5"/>
  <c r="BB11" i="5" s="1"/>
  <c r="BB10" i="5"/>
  <c r="BA10" i="5"/>
  <c r="BA9" i="5"/>
  <c r="BB9" i="5" s="1"/>
  <c r="BA8" i="5"/>
  <c r="BB8" i="5" s="1"/>
  <c r="BA7" i="5"/>
  <c r="BB7" i="5" s="1"/>
  <c r="BA6" i="5"/>
  <c r="BB6" i="5" s="1"/>
  <c r="BA5" i="5"/>
  <c r="BB5" i="5" s="1"/>
  <c r="BA4" i="5"/>
  <c r="BB4" i="5" s="1"/>
  <c r="BB3" i="5"/>
  <c r="BA3" i="5"/>
  <c r="AX8" i="3"/>
  <c r="AW8" i="3"/>
  <c r="AW7" i="3"/>
  <c r="AX7" i="3" s="1"/>
  <c r="AW6" i="3"/>
  <c r="AX6" i="3" s="1"/>
  <c r="AX5" i="3"/>
  <c r="AW5" i="3"/>
  <c r="AW4" i="3"/>
  <c r="AX4" i="3" s="1"/>
  <c r="AX3" i="3"/>
  <c r="AW3" i="3"/>
  <c r="E49" i="1"/>
  <c r="D49" i="1"/>
  <c r="E48" i="1"/>
  <c r="D48" i="1"/>
  <c r="C49" i="1"/>
  <c r="C48" i="1"/>
  <c r="AU4" i="8" l="1"/>
  <c r="AU5" i="8"/>
  <c r="AU6" i="8"/>
  <c r="AU8" i="8"/>
  <c r="AU9" i="8"/>
  <c r="AS11" i="13"/>
  <c r="AS9" i="13"/>
  <c r="AS8" i="13"/>
  <c r="AS5" i="13"/>
  <c r="BU6" i="11"/>
  <c r="BU8" i="11"/>
  <c r="BU3" i="11"/>
  <c r="BT4" i="11"/>
  <c r="BU4" i="11" s="1"/>
  <c r="BT6" i="11"/>
  <c r="BT7" i="11"/>
  <c r="BU7" i="11" s="1"/>
  <c r="BT8" i="11"/>
  <c r="BT9" i="11"/>
  <c r="BU9" i="11" s="1"/>
  <c r="BT3" i="11"/>
  <c r="BS4" i="11"/>
  <c r="BS7" i="11"/>
  <c r="BS8" i="11"/>
  <c r="BR4" i="11"/>
  <c r="BR5" i="11"/>
  <c r="BS5" i="11" s="1"/>
  <c r="BR6" i="11"/>
  <c r="BS6" i="11" s="1"/>
  <c r="BR7" i="11"/>
  <c r="BR8" i="11"/>
  <c r="BR9" i="11"/>
  <c r="BS9" i="11" s="1"/>
  <c r="BR3" i="11"/>
  <c r="BS3" i="11" s="1"/>
  <c r="BQ10" i="11"/>
  <c r="BQ5" i="11"/>
  <c r="AV4" i="7"/>
  <c r="AV6" i="7"/>
  <c r="AV7" i="7"/>
  <c r="AV8" i="7"/>
  <c r="AV3" i="7"/>
  <c r="AU6" i="7"/>
  <c r="AU8" i="7"/>
  <c r="AU3" i="7"/>
  <c r="AT4" i="7"/>
  <c r="AU4" i="7" s="1"/>
  <c r="AT6" i="7"/>
  <c r="AT7" i="7"/>
  <c r="AU7" i="7" s="1"/>
  <c r="AT8" i="7"/>
  <c r="AT3" i="7"/>
  <c r="AS9" i="7"/>
  <c r="AS5" i="7"/>
  <c r="AS10" i="7"/>
  <c r="AT4" i="8"/>
  <c r="AT5" i="8"/>
  <c r="AT6" i="8"/>
  <c r="AT8" i="8"/>
  <c r="AT9" i="8"/>
  <c r="AS7" i="8"/>
  <c r="AS10" i="8" s="1"/>
  <c r="AS3" i="8"/>
  <c r="AT14" i="6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3" i="5"/>
  <c r="AU19" i="5"/>
  <c r="AT4" i="3" l="1"/>
  <c r="AT5" i="3"/>
  <c r="AT6" i="3"/>
  <c r="AT7" i="3"/>
  <c r="AT3" i="3"/>
  <c r="AS8" i="3"/>
  <c r="D46" i="1"/>
  <c r="E46" i="1"/>
  <c r="C46" i="1"/>
  <c r="AR9" i="13" l="1"/>
  <c r="BP5" i="11"/>
  <c r="BT5" i="11" s="1"/>
  <c r="BU5" i="11" s="1"/>
  <c r="AR7" i="8"/>
  <c r="AU7" i="8" s="1"/>
  <c r="AR3" i="8"/>
  <c r="AU3" i="8" s="1"/>
  <c r="AR8" i="13" l="1"/>
  <c r="AR5" i="13"/>
  <c r="BP10" i="11"/>
  <c r="BT10" i="11" s="1"/>
  <c r="BU10" i="11" s="1"/>
  <c r="AR10" i="7"/>
  <c r="AT10" i="7" s="1"/>
  <c r="AU10" i="7" s="1"/>
  <c r="AR9" i="7"/>
  <c r="AT9" i="7" s="1"/>
  <c r="AU9" i="7" s="1"/>
  <c r="AR5" i="7"/>
  <c r="AT5" i="7" s="1"/>
  <c r="AU5" i="7" s="1"/>
  <c r="AR10" i="8"/>
  <c r="AS14" i="6"/>
  <c r="AT19" i="5"/>
  <c r="AW19" i="5" s="1"/>
  <c r="AR8" i="3"/>
  <c r="AT8" i="3" s="1"/>
  <c r="AR11" i="13" l="1"/>
  <c r="AQ11" i="13"/>
  <c r="AQ9" i="13"/>
  <c r="AQ8" i="13"/>
  <c r="AQ5" i="13"/>
  <c r="BO5" i="11"/>
  <c r="BO10" i="11" s="1"/>
  <c r="AQ10" i="7"/>
  <c r="AQ9" i="7"/>
  <c r="AQ5" i="7"/>
  <c r="AQ7" i="8"/>
  <c r="AQ3" i="8"/>
  <c r="AQ10" i="8" s="1"/>
  <c r="AU10" i="8" s="1"/>
  <c r="AR14" i="6"/>
  <c r="AS18" i="5"/>
  <c r="AS17" i="5"/>
  <c r="AS19" i="5" l="1"/>
  <c r="AQ8" i="3"/>
  <c r="AP9" i="13" l="1"/>
  <c r="AP8" i="13"/>
  <c r="AP5" i="13"/>
  <c r="BN5" i="11"/>
  <c r="BN10" i="11"/>
  <c r="AP10" i="7"/>
  <c r="AP9" i="7"/>
  <c r="AP5" i="7"/>
  <c r="AP7" i="8"/>
  <c r="AP3" i="8"/>
  <c r="AP11" i="13" l="1"/>
  <c r="AP10" i="8"/>
  <c r="AQ14" i="6"/>
  <c r="AR19" i="5" l="1"/>
  <c r="AP8" i="3"/>
  <c r="AO9" i="13" l="1"/>
  <c r="BM5" i="11"/>
  <c r="AO7" i="8"/>
  <c r="AO3" i="8"/>
  <c r="AO10" i="8" l="1"/>
  <c r="AO10" i="7"/>
  <c r="AO9" i="7"/>
  <c r="AO8" i="13" l="1"/>
  <c r="AO5" i="13"/>
  <c r="BM10" i="11"/>
  <c r="AO5" i="7"/>
  <c r="AP14" i="6"/>
  <c r="AQ19" i="5"/>
  <c r="AO8" i="3"/>
  <c r="AO11" i="13" l="1"/>
  <c r="AN9" i="13"/>
  <c r="BL5" i="11"/>
  <c r="Z10" i="7"/>
  <c r="AA10" i="7"/>
  <c r="AB10" i="7"/>
  <c r="AC10" i="7"/>
  <c r="AD10" i="7"/>
  <c r="AE10" i="7"/>
  <c r="AF10" i="7"/>
  <c r="AG10" i="7"/>
  <c r="AV10" i="7" s="1"/>
  <c r="AH10" i="7"/>
  <c r="AI10" i="7"/>
  <c r="AJ10" i="7"/>
  <c r="AK10" i="7"/>
  <c r="AL10" i="7"/>
  <c r="AM10" i="7"/>
  <c r="Y10" i="7"/>
  <c r="AN10" i="7"/>
  <c r="AN9" i="7"/>
  <c r="AN7" i="8"/>
  <c r="AN3" i="8"/>
  <c r="AN5" i="13" l="1"/>
  <c r="AN8" i="13"/>
  <c r="BL10" i="11"/>
  <c r="AN5" i="7"/>
  <c r="AN10" i="8"/>
  <c r="AO14" i="6"/>
  <c r="AP19" i="5"/>
  <c r="AN8" i="3"/>
  <c r="AN11" i="13" l="1"/>
  <c r="AA5" i="7"/>
  <c r="AB5" i="7"/>
  <c r="AC5" i="7"/>
  <c r="AD5" i="7"/>
  <c r="AE5" i="7"/>
  <c r="AF5" i="7"/>
  <c r="AG5" i="7"/>
  <c r="AV5" i="7" s="1"/>
  <c r="AH5" i="7"/>
  <c r="AI5" i="7"/>
  <c r="AJ5" i="7"/>
  <c r="AK5" i="7"/>
  <c r="AL5" i="7"/>
  <c r="AM5" i="7"/>
  <c r="Z5" i="7"/>
  <c r="AM9" i="13" l="1"/>
  <c r="BK5" i="11"/>
  <c r="AM9" i="7"/>
  <c r="AM7" i="8"/>
  <c r="AM3" i="8"/>
  <c r="AM8" i="13" l="1"/>
  <c r="AM5" i="13"/>
  <c r="BK10" i="11"/>
  <c r="AM10" i="8"/>
  <c r="AN14" i="6"/>
  <c r="AO19" i="5"/>
  <c r="AM8" i="3"/>
  <c r="AM11" i="13" l="1"/>
  <c r="AL9" i="13"/>
  <c r="BJ5" i="11"/>
  <c r="AL9" i="7"/>
  <c r="AL7" i="8"/>
  <c r="AL3" i="8"/>
  <c r="AL8" i="13" l="1"/>
  <c r="AL5" i="13"/>
  <c r="BJ10" i="11"/>
  <c r="AL10" i="8"/>
  <c r="AM14" i="6"/>
  <c r="AN19" i="5"/>
  <c r="AL8" i="3"/>
  <c r="AL11" i="13" l="1"/>
  <c r="AK9" i="13"/>
  <c r="AK8" i="13"/>
  <c r="AK5" i="13"/>
  <c r="BI5" i="11"/>
  <c r="BI10" i="11" s="1"/>
  <c r="AK9" i="7"/>
  <c r="AK7" i="8"/>
  <c r="AK3" i="8"/>
  <c r="AL14" i="6"/>
  <c r="AK10" i="8" l="1"/>
  <c r="AK11" i="13"/>
  <c r="AM19" i="5"/>
  <c r="AK8" i="3"/>
  <c r="AJ9" i="13" l="1"/>
  <c r="AJ8" i="13"/>
  <c r="AJ5" i="13"/>
  <c r="BH5" i="11"/>
  <c r="BH10" i="11" s="1"/>
  <c r="AJ9" i="7"/>
  <c r="AJ7" i="8"/>
  <c r="AJ3" i="8"/>
  <c r="AJ10" i="8" s="1"/>
  <c r="AK14" i="6"/>
  <c r="AJ11" i="13" l="1"/>
  <c r="AL19" i="5"/>
  <c r="AJ8" i="3"/>
  <c r="AI9" i="13" l="1"/>
  <c r="BG5" i="11"/>
  <c r="AI9" i="7" l="1"/>
  <c r="AI3" i="8"/>
  <c r="AI8" i="13" l="1"/>
  <c r="AI5" i="13"/>
  <c r="BG10" i="11"/>
  <c r="AI10" i="8"/>
  <c r="AJ14" i="6"/>
  <c r="AK19" i="5"/>
  <c r="AI8" i="3"/>
  <c r="AI11" i="13" l="1"/>
  <c r="AH9" i="13"/>
  <c r="AH8" i="13"/>
  <c r="AH5" i="13"/>
  <c r="BF5" i="11"/>
  <c r="AH9" i="7"/>
  <c r="AH7" i="8"/>
  <c r="AH3" i="8"/>
  <c r="AH11" i="13" l="1"/>
  <c r="BF10" i="11"/>
  <c r="AH10" i="8"/>
  <c r="AI14" i="6"/>
  <c r="AJ19" i="5"/>
  <c r="AH8" i="3"/>
  <c r="AG9" i="13" l="1"/>
  <c r="AG9" i="7"/>
  <c r="AV9" i="7" s="1"/>
  <c r="AG7" i="8"/>
  <c r="AT7" i="8" s="1"/>
  <c r="AG3" i="8"/>
  <c r="AT3" i="8" s="1"/>
  <c r="AG8" i="13" l="1"/>
  <c r="AG5" i="13"/>
  <c r="BE10" i="11"/>
  <c r="BR10" i="11" s="1"/>
  <c r="BS10" i="11" s="1"/>
  <c r="AG10" i="8"/>
  <c r="AT10" i="8" s="1"/>
  <c r="AH14" i="6"/>
  <c r="AY14" i="6" s="1"/>
  <c r="AZ14" i="6" s="1"/>
  <c r="AG11" i="13" l="1"/>
  <c r="AI19" i="5"/>
  <c r="BA19" i="5" s="1"/>
  <c r="BB19" i="5" s="1"/>
  <c r="AG8" i="3"/>
  <c r="AF9" i="13" l="1"/>
  <c r="AF9" i="7"/>
  <c r="AF7" i="8"/>
  <c r="AF3" i="8"/>
  <c r="AF8" i="13" l="1"/>
  <c r="AF5" i="13"/>
  <c r="BD10" i="11"/>
  <c r="AF10" i="8"/>
  <c r="AG14" i="6"/>
  <c r="AH19" i="5"/>
  <c r="AF8" i="3"/>
  <c r="AF11" i="13" l="1"/>
  <c r="AE9" i="13"/>
  <c r="AE8" i="13"/>
  <c r="AE5" i="13"/>
  <c r="BC5" i="11"/>
  <c r="BC10" i="11"/>
  <c r="AE9" i="7"/>
  <c r="AE7" i="8"/>
  <c r="AE3" i="8"/>
  <c r="AE10" i="8" s="1"/>
  <c r="AF14" i="6"/>
  <c r="AE11" i="13" l="1"/>
  <c r="AG19" i="5"/>
  <c r="AE8" i="3"/>
  <c r="AD9" i="13" l="1"/>
  <c r="BB5" i="11"/>
  <c r="AD9" i="7"/>
  <c r="AC9" i="7"/>
  <c r="AD7" i="8"/>
  <c r="AD10" i="8"/>
  <c r="AD3" i="8"/>
  <c r="AD5" i="13" l="1"/>
  <c r="AD8" i="13"/>
  <c r="BB10" i="11"/>
  <c r="AD14" i="6"/>
  <c r="AE14" i="6"/>
  <c r="AE19" i="5"/>
  <c r="AF19" i="5"/>
  <c r="AD8" i="3"/>
  <c r="AD11" i="13" l="1"/>
  <c r="AC9" i="13" l="1"/>
  <c r="AC8" i="13"/>
  <c r="AC5" i="13"/>
  <c r="BA5" i="11"/>
  <c r="BA10" i="11" s="1"/>
  <c r="AC7" i="8"/>
  <c r="AC3" i="8"/>
  <c r="AC10" i="8" s="1"/>
  <c r="AC11" i="13" l="1"/>
  <c r="AC8" i="3"/>
  <c r="AB9" i="13" l="1"/>
  <c r="AA9" i="13"/>
  <c r="AB8" i="13"/>
  <c r="AB5" i="13"/>
  <c r="AZ5" i="11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Y10" i="11" s="1"/>
  <c r="AA9" i="7"/>
  <c r="AA7" i="8"/>
  <c r="AA3" i="8"/>
  <c r="AB14" i="6"/>
  <c r="AA10" i="8" l="1"/>
  <c r="AA11" i="13"/>
  <c r="AC19" i="5"/>
  <c r="AA8" i="3"/>
  <c r="Z9" i="13" l="1"/>
  <c r="AX5" i="11"/>
  <c r="Z9" i="7"/>
  <c r="Z7" i="8"/>
  <c r="Z3" i="8"/>
  <c r="Z3" i="3" l="1"/>
  <c r="Z5" i="13" l="1"/>
  <c r="Z8" i="13"/>
  <c r="AX10" i="11"/>
  <c r="Z10" i="8"/>
  <c r="AA14" i="6"/>
  <c r="AB19" i="5"/>
  <c r="Z8" i="3"/>
  <c r="Z11" i="13" l="1"/>
  <c r="Y9" i="13"/>
  <c r="AW5" i="11"/>
  <c r="Y9" i="7"/>
  <c r="Y7" i="8"/>
  <c r="Y3" i="8"/>
  <c r="Y8" i="13" l="1"/>
  <c r="Y5" i="13"/>
  <c r="AW10" i="11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9" i="7"/>
  <c r="X10" i="7"/>
  <c r="X10" i="8"/>
  <c r="Y14" i="6"/>
  <c r="X11" i="13" l="1"/>
  <c r="Z19" i="5"/>
  <c r="X8" i="3"/>
  <c r="W9" i="13" l="1"/>
  <c r="AU5" i="11"/>
  <c r="W7" i="8"/>
  <c r="W3" i="8"/>
  <c r="W5" i="13" l="1"/>
  <c r="W8" i="13"/>
  <c r="W11" i="13" s="1"/>
  <c r="AU10" i="11"/>
  <c r="W9" i="7"/>
  <c r="W10" i="7"/>
  <c r="W10" i="8"/>
  <c r="X14" i="6"/>
  <c r="Y19" i="5"/>
  <c r="W8" i="3"/>
  <c r="V9" i="13" l="1"/>
  <c r="V8" i="13"/>
  <c r="V5" i="13"/>
  <c r="V11" i="13" s="1"/>
  <c r="AT10" i="11"/>
  <c r="V10" i="7"/>
  <c r="V9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9" i="7"/>
  <c r="U10" i="7"/>
  <c r="U10" i="8"/>
  <c r="V14" i="6"/>
  <c r="W19" i="5"/>
  <c r="U8" i="3"/>
  <c r="AR5" i="11" l="1"/>
  <c r="T9" i="13" l="1"/>
  <c r="T8" i="13" l="1"/>
  <c r="T5" i="13"/>
  <c r="AQ10" i="11"/>
  <c r="AR10" i="11"/>
  <c r="T9" i="7"/>
  <c r="T10" i="7"/>
  <c r="T10" i="8"/>
  <c r="U14" i="6"/>
  <c r="V19" i="5"/>
  <c r="T8" i="3"/>
  <c r="T11" i="13" l="1"/>
  <c r="S9" i="13"/>
  <c r="S7" i="8"/>
  <c r="S5" i="13" l="1"/>
  <c r="S8" i="13"/>
  <c r="S9" i="7"/>
  <c r="S10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9" i="7"/>
  <c r="R10" i="7"/>
  <c r="R10" i="8"/>
  <c r="S14" i="6"/>
  <c r="T19" i="5"/>
  <c r="R8" i="3"/>
  <c r="Q9" i="13" l="1"/>
  <c r="Q8" i="13"/>
  <c r="Q5" i="13"/>
  <c r="AO10" i="11"/>
  <c r="Q9" i="7"/>
  <c r="Q10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9" i="7"/>
  <c r="P10" i="7"/>
  <c r="P7" i="8"/>
  <c r="P3" i="8"/>
  <c r="Q14" i="6"/>
  <c r="P11" i="13" l="1"/>
  <c r="P10" i="8"/>
  <c r="R19" i="5"/>
  <c r="P8" i="3"/>
  <c r="O9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10" i="7"/>
  <c r="N9" i="13" l="1"/>
  <c r="AL5" i="11"/>
  <c r="N9" i="7"/>
  <c r="N7" i="8"/>
  <c r="N3" i="8"/>
  <c r="N8" i="13" l="1"/>
  <c r="N5" i="13"/>
  <c r="AL10" i="11"/>
  <c r="N10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10" i="7"/>
  <c r="M9" i="7"/>
  <c r="L9" i="13" l="1"/>
  <c r="AJ5" i="11" l="1"/>
  <c r="L9" i="7"/>
  <c r="L7" i="8"/>
  <c r="L3" i="8"/>
  <c r="N19" i="5" l="1"/>
  <c r="L5" i="13" l="1"/>
  <c r="L8" i="13"/>
  <c r="AJ10" i="11"/>
  <c r="L10" i="7"/>
  <c r="L10" i="8"/>
  <c r="M14" i="6"/>
  <c r="L8" i="3"/>
  <c r="L11" i="13" l="1"/>
  <c r="K9" i="13"/>
  <c r="K8" i="13"/>
  <c r="K5" i="13"/>
  <c r="AI10" i="11"/>
  <c r="K9" i="7"/>
  <c r="K10" i="7"/>
  <c r="K3" i="8"/>
  <c r="K10" i="8" s="1"/>
  <c r="L14" i="6"/>
  <c r="M19" i="5"/>
  <c r="K8" i="3"/>
  <c r="K11" i="13" l="1"/>
  <c r="J8" i="13"/>
  <c r="J5" i="13"/>
  <c r="J9" i="13"/>
  <c r="AH5" i="11"/>
  <c r="AH10" i="11"/>
  <c r="J10" i="7"/>
  <c r="J9" i="7"/>
  <c r="J7" i="8"/>
  <c r="J3" i="8"/>
  <c r="K14" i="6"/>
  <c r="L19" i="5"/>
  <c r="J8" i="3"/>
  <c r="J11" i="13" l="1"/>
  <c r="J10" i="8"/>
  <c r="I9" i="13"/>
  <c r="AG5" i="11"/>
  <c r="I9" i="7"/>
  <c r="I8" i="13" l="1"/>
  <c r="I5" i="13"/>
  <c r="I11" i="13" s="1"/>
  <c r="AG10" i="11"/>
  <c r="I10" i="7"/>
  <c r="I10" i="8"/>
  <c r="J14" i="6"/>
  <c r="K19" i="5"/>
  <c r="I8" i="3"/>
  <c r="H9" i="13" l="1"/>
  <c r="AF5" i="11"/>
  <c r="AF10" i="11" s="1"/>
  <c r="H9" i="7"/>
  <c r="H7" i="8"/>
  <c r="H3" i="8"/>
  <c r="J19" i="5"/>
  <c r="H8" i="13" l="1"/>
  <c r="H5" i="13"/>
  <c r="H11" i="13" s="1"/>
  <c r="H10" i="7"/>
  <c r="H10" i="8"/>
  <c r="I14" i="6" l="1"/>
  <c r="H8" i="3"/>
  <c r="G9" i="13" l="1"/>
  <c r="G8" i="13"/>
  <c r="G5" i="13"/>
  <c r="AE5" i="11"/>
  <c r="AE10" i="11" s="1"/>
  <c r="G10" i="7"/>
  <c r="G9" i="7"/>
  <c r="G7" i="8"/>
  <c r="G3" i="8"/>
  <c r="H14" i="6"/>
  <c r="G14" i="6"/>
  <c r="I19" i="5"/>
  <c r="G8" i="3"/>
  <c r="G10" i="8" l="1"/>
  <c r="G11" i="13"/>
  <c r="F9" i="13"/>
  <c r="AD5" i="11"/>
  <c r="AD10" i="11" s="1"/>
  <c r="F9" i="7"/>
  <c r="F7" i="8"/>
  <c r="F3" i="8"/>
  <c r="F8" i="13" l="1"/>
  <c r="F5" i="13"/>
  <c r="F11" i="13" s="1"/>
  <c r="F10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10" i="7"/>
  <c r="E9" i="7"/>
  <c r="E10" i="8"/>
  <c r="F14" i="6"/>
  <c r="E8" i="3"/>
  <c r="D9" i="13" l="1"/>
  <c r="D8" i="13"/>
  <c r="D5" i="13"/>
  <c r="D11" i="13" s="1"/>
  <c r="AB5" i="11"/>
  <c r="AB10" i="11" s="1"/>
  <c r="D9" i="7"/>
  <c r="D10" i="7"/>
  <c r="D7" i="8"/>
  <c r="D3" i="8"/>
  <c r="D10" i="8" s="1"/>
  <c r="E14" i="6"/>
  <c r="F19" i="5"/>
  <c r="D8" i="3"/>
  <c r="C8" i="13" l="1"/>
  <c r="C5" i="13"/>
  <c r="C9" i="13"/>
  <c r="AA5" i="11"/>
  <c r="AA10" i="11" s="1"/>
  <c r="C10" i="7"/>
  <c r="C9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9" i="7"/>
  <c r="B10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<sst xmlns="http://schemas.openxmlformats.org/spreadsheetml/2006/main" count="559" uniqueCount="124">
  <si>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</si>
  <si>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</si>
  <si>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</si>
  <si>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</si>
  <si>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</si>
  <si>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</si>
  <si>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</si>
  <si>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</si>
  <si>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</si>
  <si>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</si>
  <si>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</si>
  <si>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</si>
  <si>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</si>
  <si>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</si>
  <si>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</si>
  <si>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</si>
  <si>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</si>
  <si>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</si>
  <si>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</si>
  <si>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</si>
  <si>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</si>
  <si>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</si>
  <si>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</si>
  <si>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</si>
  <si>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</si>
  <si>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</si>
  <si>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</si>
  <si>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</si>
  <si>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</si>
  <si>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</si>
  <si>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</si>
  <si>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</si>
  <si>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</si>
  <si>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</si>
  <si>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</si>
  <si>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</si>
  <si>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</si>
  <si>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</si>
  <si>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</si>
  <si>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</si>
  <si>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</si>
  <si>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</si>
  <si>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</si>
  <si>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</si>
  <si>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</si>
  <si>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</si>
  <si>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</si>
  <si>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</si>
  <si>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</si>
  <si>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</si>
  <si>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</si>
  <si>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</si>
  <si>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</si>
  <si>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</si>
  <si>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</si>
  <si>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</si>
  <si>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</si>
  <si>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</si>
  <si>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</si>
  <si>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</si>
  <si>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</si>
  <si>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</si>
  <si>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</si>
  <si>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</si>
  <si>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</si>
  <si>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</si>
  <si>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</si>
  <si>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</si>
  <si>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</si>
  <si>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</si>
  <si>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</si>
  <si>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</si>
  <si>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</si>
  <si>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</si>
  <si>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</si>
  <si>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</si>
  <si>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</si>
  <si>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</si>
  <si>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</si>
  <si>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</si>
  <si>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</si>
  <si>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</si>
  <si>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</si>
  <si>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</si>
  <si>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</si>
  <si>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</si>
  <si>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</si>
  <si>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</si>
  <si>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</si>
  <si>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</si>
  <si>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</si>
  <si>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</si>
  <si>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</si>
  <si>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</si>
  <si>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</si>
  <si>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</si>
  <si>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</si>
  <si>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</si>
  <si>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</si>
  <si>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</si>
  <si>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</si>
  <si>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</si>
  <si>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</si>
  <si>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</si>
  <si>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</si>
  <si>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</si>
  <si>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</si>
  <si>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</si>
  <si>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</si>
  <si>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</si>
  <si>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</si>
  <si>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</si>
  <si>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</si>
  <si>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</si>
  <si>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</si>
  <si>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</si>
  <si>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</si>
  <si>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</si>
  <si>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</si>
  <si>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</si>
  <si>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</si>
  <si>
    <t>κάτω από 3 μήνες</t>
  </si>
  <si>
    <t>12 μήνες και πάνω</t>
  </si>
  <si>
    <t>Ιουνίος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</si>
</sst>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21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  <xf numFmtId="3" fontId="27" fillId="0" borderId="0" xfId="0" applyNumberFormat="1" applyFont="1" applyBorder="1"/>
    <xf numFmtId="0" fontId="31" fillId="36" borderId="1" xfId="0" applyFont="1" applyFill="1" applyBorder="1" applyAlignment="1">
      <alignment horizontal="left"/>
    </xf>
    <xf numFmtId="0" fontId="27" fillId="36" borderId="0" xfId="0" applyFont="1" applyFill="1" applyBorder="1"/>
    <xf numFmtId="3" fontId="0" fillId="36" borderId="0" xfId="0" applyNumberFormat="1" applyFill="1" applyBorder="1"/>
    <xf numFmtId="0" fontId="27" fillId="36" borderId="0" xfId="0" applyFont="1" applyFill="1"/>
    <xf numFmtId="0" fontId="27" fillId="36" borderId="1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0" fillId="0" borderId="0" xfId="0" applyNumberFormat="1" applyFill="1"/>
    <xf numFmtId="0" fontId="27" fillId="38" borderId="0" xfId="0" applyFont="1" applyFill="1"/>
    <xf numFmtId="164" fontId="27" fillId="38" borderId="0" xfId="0" applyNumberFormat="1" applyFont="1" applyFill="1"/>
    <xf numFmtId="0" fontId="31" fillId="38" borderId="3" xfId="0" quotePrefix="1" applyFont="1" applyFill="1" applyBorder="1" applyAlignment="1">
      <alignment horizontal="left"/>
    </xf>
    <xf numFmtId="0" fontId="31" fillId="38" borderId="3" xfId="0" applyFont="1" applyFill="1" applyBorder="1" applyAlignment="1">
      <alignment horizontal="left"/>
    </xf>
    <xf numFmtId="0" fontId="31" fillId="38" borderId="3" xfId="0" applyFont="1" applyFill="1" applyBorder="1"/>
    <xf numFmtId="0" fontId="0" fillId="38" borderId="0" xfId="0" applyNumberFormat="1" applyFill="1"/>
    <xf numFmtId="164" fontId="0" fillId="0" borderId="0" xfId="0" applyNumberFormat="1" applyFill="1"/>
    <xf numFmtId="164" fontId="0" fillId="38" borderId="0" xfId="0" applyNumberFormat="1" applyFill="1"/>
    <xf numFmtId="0" fontId="31" fillId="38" borderId="1" xfId="0" applyFont="1" applyFill="1" applyBorder="1" applyAlignment="1">
      <alignment horizontal="left"/>
    </xf>
    <xf numFmtId="3" fontId="0" fillId="38" borderId="0" xfId="0" applyNumberFormat="1" applyFill="1"/>
    <xf numFmtId="0" fontId="4" fillId="38" borderId="1" xfId="0" applyFont="1" applyFill="1" applyBorder="1" applyAlignment="1">
      <alignment horizontal="left"/>
    </xf>
    <xf numFmtId="10" fontId="0" fillId="0" borderId="0" xfId="0" applyNumberFormat="1" applyBorder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'!$A$33:$B$45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'total and gender '!$D$33:$D$45</c:f>
              <c:numCache>
                <c:formatCode>#,##0</c:formatCode>
                <c:ptCount val="13"/>
                <c:pt idx="0">
                  <c:v>7739</c:v>
                </c:pt>
                <c:pt idx="1">
                  <c:v>7518</c:v>
                </c:pt>
                <c:pt idx="2">
                  <c:v>7491</c:v>
                </c:pt>
                <c:pt idx="3">
                  <c:v>10842</c:v>
                </c:pt>
                <c:pt idx="4">
                  <c:v>11144</c:v>
                </c:pt>
                <c:pt idx="5">
                  <c:v>11522</c:v>
                </c:pt>
                <c:pt idx="6">
                  <c:v>11203</c:v>
                </c:pt>
                <c:pt idx="7">
                  <c:v>11658</c:v>
                </c:pt>
                <c:pt idx="8">
                  <c:v>12774</c:v>
                </c:pt>
                <c:pt idx="9">
                  <c:v>13242</c:v>
                </c:pt>
                <c:pt idx="10">
                  <c:v>13223</c:v>
                </c:pt>
                <c:pt idx="11">
                  <c:v>12918</c:v>
                </c:pt>
                <c:pt idx="12">
                  <c:v>13294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6F-4B4A-B803-EEB67EF68148}"/>
            </c:ext>
          </c:extLst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'!$A$33:$B$45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'total and gender '!$E$33:$E$45</c:f>
              <c:numCache>
                <c:formatCode>#,##0</c:formatCode>
                <c:ptCount val="13"/>
                <c:pt idx="0">
                  <c:v>12144</c:v>
                </c:pt>
                <c:pt idx="1">
                  <c:v>9450</c:v>
                </c:pt>
                <c:pt idx="2">
                  <c:v>9053</c:v>
                </c:pt>
                <c:pt idx="3">
                  <c:v>13653</c:v>
                </c:pt>
                <c:pt idx="4">
                  <c:v>14141</c:v>
                </c:pt>
                <c:pt idx="5">
                  <c:v>14692</c:v>
                </c:pt>
                <c:pt idx="6">
                  <c:v>14417</c:v>
                </c:pt>
                <c:pt idx="7">
                  <c:v>14695</c:v>
                </c:pt>
                <c:pt idx="8">
                  <c:v>15817</c:v>
                </c:pt>
                <c:pt idx="9">
                  <c:v>16362</c:v>
                </c:pt>
                <c:pt idx="10">
                  <c:v>17935</c:v>
                </c:pt>
                <c:pt idx="11">
                  <c:v>19395</c:v>
                </c:pt>
                <c:pt idx="12">
                  <c:v>20355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6F-4B4A-B803-EEB67EF68148}"/>
            </c:ext>
          </c:extLst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'!$A$33:$B$45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'total and gender '!$C$33:$C$45</c:f>
              <c:numCache>
                <c:formatCode>#,##0</c:formatCode>
                <c:ptCount val="13"/>
                <c:pt idx="0">
                  <c:v>19883</c:v>
                </c:pt>
                <c:pt idx="1">
                  <c:v>16968</c:v>
                </c:pt>
                <c:pt idx="2">
                  <c:v>16544</c:v>
                </c:pt>
                <c:pt idx="3">
                  <c:v>24495</c:v>
                </c:pt>
                <c:pt idx="4">
                  <c:v>25285</c:v>
                </c:pt>
                <c:pt idx="5">
                  <c:v>26214</c:v>
                </c:pt>
                <c:pt idx="6">
                  <c:v>25620</c:v>
                </c:pt>
                <c:pt idx="7">
                  <c:v>26353</c:v>
                </c:pt>
                <c:pt idx="8">
                  <c:v>28591</c:v>
                </c:pt>
                <c:pt idx="9">
                  <c:v>29604</c:v>
                </c:pt>
                <c:pt idx="10">
                  <c:v>31158</c:v>
                </c:pt>
                <c:pt idx="11">
                  <c:v>32313</c:v>
                </c:pt>
                <c:pt idx="12">
                  <c:v>33649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6F-4B4A-B803-EEB67EF68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22528"/>
        <c:axId val="200424064"/>
      </c:lineChart>
      <c:catAx>
        <c:axId val="2004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424064"/>
        <c:crosses val="autoZero"/>
        <c:auto val="1"/>
        <c:lblAlgn val="ctr"/>
        <c:lblOffset val="100"/>
        <c:noMultiLvlLbl val="0"/>
      </c:catAx>
      <c:valAx>
        <c:axId val="200424064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0422528"/>
        <c:crosses val="autoZero"/>
        <c:crossBetween val="between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Ιουνίος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'επαρχία '!$AG$3:$AS$3</c:f>
              <c:numCache>
                <c:formatCode>General</c:formatCode>
                <c:ptCount val="13"/>
                <c:pt idx="0">
                  <c:v>7922</c:v>
                </c:pt>
                <c:pt idx="1">
                  <c:v>6840</c:v>
                </c:pt>
                <c:pt idx="2">
                  <c:v>6306</c:v>
                </c:pt>
                <c:pt idx="3">
                  <c:v>6231</c:v>
                </c:pt>
                <c:pt idx="4">
                  <c:v>5893</c:v>
                </c:pt>
                <c:pt idx="5">
                  <c:v>5943</c:v>
                </c:pt>
                <c:pt idx="6">
                  <c:v>5890</c:v>
                </c:pt>
                <c:pt idx="7">
                  <c:v>6416</c:v>
                </c:pt>
                <c:pt idx="8">
                  <c:v>7143</c:v>
                </c:pt>
                <c:pt idx="9">
                  <c:v>7576</c:v>
                </c:pt>
                <c:pt idx="10">
                  <c:v>8407</c:v>
                </c:pt>
                <c:pt idx="11">
                  <c:v>9066</c:v>
                </c:pt>
                <c:pt idx="12">
                  <c:v>9937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D6-4681-8E28-C40388BEC79F}"/>
            </c:ext>
          </c:extLst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Ιουνίος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'επαρχία '!$AG$4:$AS$4</c:f>
              <c:numCache>
                <c:formatCode>General</c:formatCode>
                <c:ptCount val="13"/>
                <c:pt idx="0">
                  <c:v>641</c:v>
                </c:pt>
                <c:pt idx="1">
                  <c:v>529</c:v>
                </c:pt>
                <c:pt idx="2">
                  <c:v>843</c:v>
                </c:pt>
                <c:pt idx="3">
                  <c:v>5679</c:v>
                </c:pt>
                <c:pt idx="4">
                  <c:v>6256</c:v>
                </c:pt>
                <c:pt idx="5">
                  <c:v>6524</c:v>
                </c:pt>
                <c:pt idx="6">
                  <c:v>6335</c:v>
                </c:pt>
                <c:pt idx="7">
                  <c:v>6162</c:v>
                </c:pt>
                <c:pt idx="8">
                  <c:v>6380</c:v>
                </c:pt>
                <c:pt idx="9">
                  <c:v>6346</c:v>
                </c:pt>
                <c:pt idx="10">
                  <c:v>6088</c:v>
                </c:pt>
                <c:pt idx="11">
                  <c:v>5611</c:v>
                </c:pt>
                <c:pt idx="12">
                  <c:v>5694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D6-4681-8E28-C40388BEC79F}"/>
            </c:ext>
          </c:extLst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Ιουνίος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'επαρχία '!$AG$5:$AS$5</c:f>
              <c:numCache>
                <c:formatCode>General</c:formatCode>
                <c:ptCount val="13"/>
                <c:pt idx="0">
                  <c:v>3223</c:v>
                </c:pt>
                <c:pt idx="1">
                  <c:v>2762</c:v>
                </c:pt>
                <c:pt idx="2">
                  <c:v>2710</c:v>
                </c:pt>
                <c:pt idx="3">
                  <c:v>4139</c:v>
                </c:pt>
                <c:pt idx="4">
                  <c:v>4171</c:v>
                </c:pt>
                <c:pt idx="5">
                  <c:v>4433</c:v>
                </c:pt>
                <c:pt idx="6">
                  <c:v>4394</c:v>
                </c:pt>
                <c:pt idx="7">
                  <c:v>4527</c:v>
                </c:pt>
                <c:pt idx="8">
                  <c:v>4862</c:v>
                </c:pt>
                <c:pt idx="9">
                  <c:v>5099</c:v>
                </c:pt>
                <c:pt idx="10">
                  <c:v>5421</c:v>
                </c:pt>
                <c:pt idx="11">
                  <c:v>5646</c:v>
                </c:pt>
                <c:pt idx="12">
                  <c:v>5640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D6-4681-8E28-C40388BEC79F}"/>
            </c:ext>
          </c:extLst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Ιουνίος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'επαρχία '!$AG$6:$AS$6</c:f>
              <c:numCache>
                <c:formatCode>General</c:formatCode>
                <c:ptCount val="13"/>
                <c:pt idx="0">
                  <c:v>6153</c:v>
                </c:pt>
                <c:pt idx="1">
                  <c:v>5139</c:v>
                </c:pt>
                <c:pt idx="2">
                  <c:v>4922</c:v>
                </c:pt>
                <c:pt idx="3">
                  <c:v>5142</c:v>
                </c:pt>
                <c:pt idx="4">
                  <c:v>5061</c:v>
                </c:pt>
                <c:pt idx="5">
                  <c:v>5185</c:v>
                </c:pt>
                <c:pt idx="6">
                  <c:v>5114</c:v>
                </c:pt>
                <c:pt idx="7">
                  <c:v>5390</c:v>
                </c:pt>
                <c:pt idx="8">
                  <c:v>5992</c:v>
                </c:pt>
                <c:pt idx="9">
                  <c:v>6402</c:v>
                </c:pt>
                <c:pt idx="10">
                  <c:v>7072</c:v>
                </c:pt>
                <c:pt idx="11">
                  <c:v>7825</c:v>
                </c:pt>
                <c:pt idx="12">
                  <c:v>8215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D6-4681-8E28-C40388BEC79F}"/>
            </c:ext>
          </c:extLst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Ιουνίος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'επαρχία '!$AG$7:$AS$7</c:f>
              <c:numCache>
                <c:formatCode>General</c:formatCode>
                <c:ptCount val="13"/>
                <c:pt idx="0">
                  <c:v>1944</c:v>
                </c:pt>
                <c:pt idx="1">
                  <c:v>1697</c:v>
                </c:pt>
                <c:pt idx="2">
                  <c:v>1763</c:v>
                </c:pt>
                <c:pt idx="3">
                  <c:v>3304</c:v>
                </c:pt>
                <c:pt idx="4">
                  <c:v>3904</c:v>
                </c:pt>
                <c:pt idx="5">
                  <c:v>4129</c:v>
                </c:pt>
                <c:pt idx="6">
                  <c:v>3887</c:v>
                </c:pt>
                <c:pt idx="7">
                  <c:v>3858</c:v>
                </c:pt>
                <c:pt idx="8">
                  <c:v>4214</c:v>
                </c:pt>
                <c:pt idx="9">
                  <c:v>4181</c:v>
                </c:pt>
                <c:pt idx="10">
                  <c:v>4170</c:v>
                </c:pt>
                <c:pt idx="11">
                  <c:v>4165</c:v>
                </c:pt>
                <c:pt idx="12">
                  <c:v>4163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CD6-4681-8E28-C40388BEC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22048"/>
        <c:axId val="196723840"/>
      </c:lineChart>
      <c:catAx>
        <c:axId val="1967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723840"/>
        <c:crosses val="autoZero"/>
        <c:auto val="1"/>
        <c:lblAlgn val="ctr"/>
        <c:lblOffset val="100"/>
        <c:noMultiLvlLbl val="0"/>
      </c:catAx>
      <c:valAx>
        <c:axId val="1967238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722048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3937044609072"/>
          <c:y val="0.2386712393274842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'!$AI$1:$AU$2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'οικονομική '!$AI$9:$AU$9</c:f>
              <c:numCache>
                <c:formatCode>General</c:formatCode>
                <c:ptCount val="13"/>
                <c:pt idx="0">
                  <c:v>3586</c:v>
                </c:pt>
                <c:pt idx="1">
                  <c:v>3637</c:v>
                </c:pt>
                <c:pt idx="2">
                  <c:v>3610</c:v>
                </c:pt>
                <c:pt idx="3">
                  <c:v>4072</c:v>
                </c:pt>
                <c:pt idx="4">
                  <c:v>3969</c:v>
                </c:pt>
                <c:pt idx="5">
                  <c:v>4202</c:v>
                </c:pt>
                <c:pt idx="6">
                  <c:v>4212</c:v>
                </c:pt>
                <c:pt idx="7">
                  <c:v>4400</c:v>
                </c:pt>
                <c:pt idx="8">
                  <c:v>4898</c:v>
                </c:pt>
                <c:pt idx="9">
                  <c:v>5162</c:v>
                </c:pt>
                <c:pt idx="10">
                  <c:v>5321</c:v>
                </c:pt>
                <c:pt idx="11">
                  <c:v>5347</c:v>
                </c:pt>
                <c:pt idx="12">
                  <c:v>5703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A7-45DB-BFD0-02E35466ADE4}"/>
            </c:ext>
          </c:extLst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'!$AI$1:$AU$2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'οικονομική '!$AI$11:$AU$11</c:f>
              <c:numCache>
                <c:formatCode>General</c:formatCode>
                <c:ptCount val="13"/>
                <c:pt idx="0">
                  <c:v>1872</c:v>
                </c:pt>
                <c:pt idx="1">
                  <c:v>1911</c:v>
                </c:pt>
                <c:pt idx="2">
                  <c:v>2319</c:v>
                </c:pt>
                <c:pt idx="3">
                  <c:v>8292</c:v>
                </c:pt>
                <c:pt idx="4">
                  <c:v>9290</c:v>
                </c:pt>
                <c:pt idx="5">
                  <c:v>9632</c:v>
                </c:pt>
                <c:pt idx="6">
                  <c:v>9214</c:v>
                </c:pt>
                <c:pt idx="7">
                  <c:v>9028</c:v>
                </c:pt>
                <c:pt idx="8">
                  <c:v>9457</c:v>
                </c:pt>
                <c:pt idx="9">
                  <c:v>9293</c:v>
                </c:pt>
                <c:pt idx="10">
                  <c:v>8852</c:v>
                </c:pt>
                <c:pt idx="11">
                  <c:v>8216</c:v>
                </c:pt>
                <c:pt idx="12">
                  <c:v>7894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A7-45DB-BFD0-02E35466ADE4}"/>
            </c:ext>
          </c:extLst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'!$AI$1:$AU$2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'οικονομική '!$AI$15:$AU$15</c:f>
              <c:numCache>
                <c:formatCode>General</c:formatCode>
                <c:ptCount val="13"/>
                <c:pt idx="0">
                  <c:v>2125</c:v>
                </c:pt>
                <c:pt idx="1">
                  <c:v>1050</c:v>
                </c:pt>
                <c:pt idx="2">
                  <c:v>826</c:v>
                </c:pt>
                <c:pt idx="3">
                  <c:v>922</c:v>
                </c:pt>
                <c:pt idx="4">
                  <c:v>1069</c:v>
                </c:pt>
                <c:pt idx="5">
                  <c:v>1085</c:v>
                </c:pt>
                <c:pt idx="6">
                  <c:v>1003</c:v>
                </c:pt>
                <c:pt idx="7">
                  <c:v>1034</c:v>
                </c:pt>
                <c:pt idx="8">
                  <c:v>1149</c:v>
                </c:pt>
                <c:pt idx="9">
                  <c:v>1202</c:v>
                </c:pt>
                <c:pt idx="10">
                  <c:v>1854</c:v>
                </c:pt>
                <c:pt idx="11">
                  <c:v>2234</c:v>
                </c:pt>
                <c:pt idx="12">
                  <c:v>2289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A7-45DB-BFD0-02E35466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46048"/>
        <c:axId val="197347584"/>
      </c:lineChart>
      <c:catAx>
        <c:axId val="1973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7347584"/>
        <c:crosses val="autoZero"/>
        <c:auto val="1"/>
        <c:lblAlgn val="ctr"/>
        <c:lblOffset val="100"/>
        <c:noMultiLvlLbl val="0"/>
      </c:catAx>
      <c:valAx>
        <c:axId val="19734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734604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επάγγελμα!$AH$1:$AT$2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Σεπτέμβρης</c:v>
                  </c:pt>
                  <c:pt idx="2">
                    <c:v>Οκτώβρης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επάγγελμα!$AH$4:$AT$4</c:f>
              <c:numCache>
                <c:formatCode>General</c:formatCode>
                <c:ptCount val="13"/>
                <c:pt idx="0">
                  <c:v>3481</c:v>
                </c:pt>
                <c:pt idx="1">
                  <c:v>2104</c:v>
                </c:pt>
                <c:pt idx="2">
                  <c:v>1735</c:v>
                </c:pt>
                <c:pt idx="3">
                  <c:v>1719</c:v>
                </c:pt>
                <c:pt idx="4">
                  <c:v>1724</c:v>
                </c:pt>
                <c:pt idx="5">
                  <c:v>1702</c:v>
                </c:pt>
                <c:pt idx="6">
                  <c:v>1728</c:v>
                </c:pt>
                <c:pt idx="7">
                  <c:v>1918</c:v>
                </c:pt>
                <c:pt idx="8">
                  <c:v>2246</c:v>
                </c:pt>
                <c:pt idx="9">
                  <c:v>2398</c:v>
                </c:pt>
                <c:pt idx="10">
                  <c:v>3138</c:v>
                </c:pt>
                <c:pt idx="11">
                  <c:v>4130</c:v>
                </c:pt>
                <c:pt idx="12">
                  <c:v>4486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E4-4CFA-80C0-AE4E7079ADBD}"/>
            </c:ext>
          </c:extLst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επάγγελμα!$AH$1:$AT$2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Σεπτέμβρης</c:v>
                  </c:pt>
                  <c:pt idx="2">
                    <c:v>Οκτώβρης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επάγγελμα!$AH$6:$AT$6</c:f>
              <c:numCache>
                <c:formatCode>General</c:formatCode>
                <c:ptCount val="13"/>
                <c:pt idx="0">
                  <c:v>3236</c:v>
                </c:pt>
                <c:pt idx="1">
                  <c:v>2890</c:v>
                </c:pt>
                <c:pt idx="2">
                  <c:v>2865</c:v>
                </c:pt>
                <c:pt idx="3">
                  <c:v>3843</c:v>
                </c:pt>
                <c:pt idx="4">
                  <c:v>3914</c:v>
                </c:pt>
                <c:pt idx="5">
                  <c:v>3980</c:v>
                </c:pt>
                <c:pt idx="6">
                  <c:v>3859</c:v>
                </c:pt>
                <c:pt idx="7">
                  <c:v>4001</c:v>
                </c:pt>
                <c:pt idx="8">
                  <c:v>4325</c:v>
                </c:pt>
                <c:pt idx="9">
                  <c:v>4567</c:v>
                </c:pt>
                <c:pt idx="10">
                  <c:v>4651</c:v>
                </c:pt>
                <c:pt idx="11">
                  <c:v>4971</c:v>
                </c:pt>
                <c:pt idx="12">
                  <c:v>5193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E4-4CFA-80C0-AE4E7079ADBD}"/>
            </c:ext>
          </c:extLst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επάγγελμα!$AH$1:$AT$2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Σεπτέμβρης</c:v>
                  </c:pt>
                  <c:pt idx="2">
                    <c:v>Οκτώβρης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επάγγελμα!$AH$7:$AT$7</c:f>
              <c:numCache>
                <c:formatCode>General</c:formatCode>
                <c:ptCount val="13"/>
                <c:pt idx="0">
                  <c:v>4551</c:v>
                </c:pt>
                <c:pt idx="1">
                  <c:v>3809</c:v>
                </c:pt>
                <c:pt idx="2">
                  <c:v>3896</c:v>
                </c:pt>
                <c:pt idx="3">
                  <c:v>7692</c:v>
                </c:pt>
                <c:pt idx="4">
                  <c:v>8117</c:v>
                </c:pt>
                <c:pt idx="5">
                  <c:v>8556</c:v>
                </c:pt>
                <c:pt idx="6">
                  <c:v>8305</c:v>
                </c:pt>
                <c:pt idx="7">
                  <c:v>8454</c:v>
                </c:pt>
                <c:pt idx="8">
                  <c:v>9159</c:v>
                </c:pt>
                <c:pt idx="9">
                  <c:v>9381</c:v>
                </c:pt>
                <c:pt idx="10">
                  <c:v>9981</c:v>
                </c:pt>
                <c:pt idx="11">
                  <c:v>9672</c:v>
                </c:pt>
                <c:pt idx="12">
                  <c:v>9889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E4-4CFA-80C0-AE4E7079ADBD}"/>
            </c:ext>
          </c:extLst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επάγγελμα!$AH$1:$AT$2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Σεπτέμβρης</c:v>
                  </c:pt>
                  <c:pt idx="2">
                    <c:v>Οκτώβρης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επάγγελμα!$AH$9:$AT$9</c:f>
              <c:numCache>
                <c:formatCode>General</c:formatCode>
                <c:ptCount val="13"/>
                <c:pt idx="0">
                  <c:v>1111</c:v>
                </c:pt>
                <c:pt idx="1">
                  <c:v>1097</c:v>
                </c:pt>
                <c:pt idx="2">
                  <c:v>1068</c:v>
                </c:pt>
                <c:pt idx="3">
                  <c:v>1144</c:v>
                </c:pt>
                <c:pt idx="4">
                  <c:v>1155</c:v>
                </c:pt>
                <c:pt idx="5">
                  <c:v>1179</c:v>
                </c:pt>
                <c:pt idx="6">
                  <c:v>1145</c:v>
                </c:pt>
                <c:pt idx="7">
                  <c:v>1258</c:v>
                </c:pt>
                <c:pt idx="8">
                  <c:v>1405</c:v>
                </c:pt>
                <c:pt idx="9">
                  <c:v>1474</c:v>
                </c:pt>
                <c:pt idx="10">
                  <c:v>1463</c:v>
                </c:pt>
                <c:pt idx="11">
                  <c:v>1404</c:v>
                </c:pt>
                <c:pt idx="12">
                  <c:v>1458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E4-4CFA-80C0-AE4E7079ADBD}"/>
            </c:ext>
          </c:extLst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επάγγελμα!$AH$1:$AT$2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Σεπτέμβρης</c:v>
                  </c:pt>
                  <c:pt idx="2">
                    <c:v>Οκτώβρης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επάγγελμα!$AH$11:$AT$11</c:f>
              <c:numCache>
                <c:formatCode>General</c:formatCode>
                <c:ptCount val="13"/>
                <c:pt idx="0">
                  <c:v>3312</c:v>
                </c:pt>
                <c:pt idx="1">
                  <c:v>3094</c:v>
                </c:pt>
                <c:pt idx="2">
                  <c:v>3242</c:v>
                </c:pt>
                <c:pt idx="3">
                  <c:v>5690</c:v>
                </c:pt>
                <c:pt idx="4">
                  <c:v>6012</c:v>
                </c:pt>
                <c:pt idx="5">
                  <c:v>6279</c:v>
                </c:pt>
                <c:pt idx="6">
                  <c:v>6104</c:v>
                </c:pt>
                <c:pt idx="7">
                  <c:v>6062</c:v>
                </c:pt>
                <c:pt idx="8">
                  <c:v>6433</c:v>
                </c:pt>
                <c:pt idx="9">
                  <c:v>6537</c:v>
                </c:pt>
                <c:pt idx="10">
                  <c:v>6510</c:v>
                </c:pt>
                <c:pt idx="11">
                  <c:v>6642</c:v>
                </c:pt>
                <c:pt idx="12">
                  <c:v>6701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DE4-4CFA-80C0-AE4E7079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16832"/>
        <c:axId val="197427200"/>
      </c:lineChart>
      <c:catAx>
        <c:axId val="1974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7427200"/>
        <c:crosses val="autoZero"/>
        <c:auto val="1"/>
        <c:lblAlgn val="ctr"/>
        <c:lblOffset val="100"/>
        <c:noMultiLvlLbl val="0"/>
      </c:catAx>
      <c:valAx>
        <c:axId val="197427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7416832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'ηλικία '!$AG$3:$AS$3</c:f>
              <c:numCache>
                <c:formatCode>#,##0</c:formatCode>
                <c:ptCount val="13"/>
                <c:pt idx="0">
                  <c:v>950</c:v>
                </c:pt>
                <c:pt idx="1">
                  <c:v>960</c:v>
                </c:pt>
                <c:pt idx="2">
                  <c:v>919</c:v>
                </c:pt>
                <c:pt idx="3">
                  <c:v>1537</c:v>
                </c:pt>
                <c:pt idx="4">
                  <c:v>1503</c:v>
                </c:pt>
                <c:pt idx="5">
                  <c:v>1553</c:v>
                </c:pt>
                <c:pt idx="6">
                  <c:v>1509</c:v>
                </c:pt>
                <c:pt idx="7">
                  <c:v>1555</c:v>
                </c:pt>
                <c:pt idx="8">
                  <c:v>1729</c:v>
                </c:pt>
                <c:pt idx="9">
                  <c:v>1820</c:v>
                </c:pt>
                <c:pt idx="10">
                  <c:v>1873</c:v>
                </c:pt>
                <c:pt idx="11">
                  <c:v>1925</c:v>
                </c:pt>
                <c:pt idx="12">
                  <c:v>1953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E7-43E9-AA46-55AE525D06E2}"/>
            </c:ext>
          </c:extLst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'ηλικία '!$AG$4:$AS$4</c:f>
              <c:numCache>
                <c:formatCode>#,##0</c:formatCode>
                <c:ptCount val="13"/>
                <c:pt idx="0">
                  <c:v>2528</c:v>
                </c:pt>
                <c:pt idx="1">
                  <c:v>2109</c:v>
                </c:pt>
                <c:pt idx="2">
                  <c:v>2022</c:v>
                </c:pt>
                <c:pt idx="3">
                  <c:v>2970</c:v>
                </c:pt>
                <c:pt idx="4">
                  <c:v>3082</c:v>
                </c:pt>
                <c:pt idx="5">
                  <c:v>3257</c:v>
                </c:pt>
                <c:pt idx="6">
                  <c:v>3191</c:v>
                </c:pt>
                <c:pt idx="7">
                  <c:v>3375</c:v>
                </c:pt>
                <c:pt idx="8">
                  <c:v>3820</c:v>
                </c:pt>
                <c:pt idx="9">
                  <c:v>4016</c:v>
                </c:pt>
                <c:pt idx="10">
                  <c:v>4195</c:v>
                </c:pt>
                <c:pt idx="11">
                  <c:v>4395</c:v>
                </c:pt>
                <c:pt idx="12">
                  <c:v>4655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E7-43E9-AA46-55AE525D06E2}"/>
            </c:ext>
          </c:extLst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'ηλικία '!$AG$5:$AS$5</c:f>
              <c:numCache>
                <c:formatCode>#,##0</c:formatCode>
                <c:ptCount val="13"/>
                <c:pt idx="0">
                  <c:v>5962</c:v>
                </c:pt>
                <c:pt idx="1">
                  <c:v>4687</c:v>
                </c:pt>
                <c:pt idx="2">
                  <c:v>4478</c:v>
                </c:pt>
                <c:pt idx="3">
                  <c:v>6427</c:v>
                </c:pt>
                <c:pt idx="4">
                  <c:v>6550</c:v>
                </c:pt>
                <c:pt idx="5">
                  <c:v>6759</c:v>
                </c:pt>
                <c:pt idx="6">
                  <c:v>6656</c:v>
                </c:pt>
                <c:pt idx="7">
                  <c:v>6990</c:v>
                </c:pt>
                <c:pt idx="8">
                  <c:v>7653</c:v>
                </c:pt>
                <c:pt idx="9">
                  <c:v>7970</c:v>
                </c:pt>
                <c:pt idx="10">
                  <c:v>8705</c:v>
                </c:pt>
                <c:pt idx="11">
                  <c:v>9372</c:v>
                </c:pt>
                <c:pt idx="12">
                  <c:v>9784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E7-43E9-AA46-55AE525D06E2}"/>
            </c:ext>
          </c:extLst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'ηλικία '!$AG$6:$AS$6</c:f>
              <c:numCache>
                <c:formatCode>#,##0</c:formatCode>
                <c:ptCount val="13"/>
                <c:pt idx="0">
                  <c:v>3895</c:v>
                </c:pt>
                <c:pt idx="1">
                  <c:v>3310</c:v>
                </c:pt>
                <c:pt idx="2">
                  <c:v>3293</c:v>
                </c:pt>
                <c:pt idx="3">
                  <c:v>5355</c:v>
                </c:pt>
                <c:pt idx="4">
                  <c:v>5646</c:v>
                </c:pt>
                <c:pt idx="5">
                  <c:v>5874</c:v>
                </c:pt>
                <c:pt idx="6">
                  <c:v>5700</c:v>
                </c:pt>
                <c:pt idx="7">
                  <c:v>5790</c:v>
                </c:pt>
                <c:pt idx="8">
                  <c:v>6252</c:v>
                </c:pt>
                <c:pt idx="9">
                  <c:v>6420</c:v>
                </c:pt>
                <c:pt idx="10">
                  <c:v>6676</c:v>
                </c:pt>
                <c:pt idx="11">
                  <c:v>6856</c:v>
                </c:pt>
                <c:pt idx="12">
                  <c:v>7049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E7-43E9-AA46-55AE525D06E2}"/>
            </c:ext>
          </c:extLst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'ηλικία '!$AG$7:$AS$7</c:f>
              <c:numCache>
                <c:formatCode>#,##0</c:formatCode>
                <c:ptCount val="13"/>
                <c:pt idx="0">
                  <c:v>4356</c:v>
                </c:pt>
                <c:pt idx="1">
                  <c:v>3846</c:v>
                </c:pt>
                <c:pt idx="2">
                  <c:v>3811</c:v>
                </c:pt>
                <c:pt idx="3">
                  <c:v>5640</c:v>
                </c:pt>
                <c:pt idx="4">
                  <c:v>5873</c:v>
                </c:pt>
                <c:pt idx="5">
                  <c:v>6042</c:v>
                </c:pt>
                <c:pt idx="6">
                  <c:v>5841</c:v>
                </c:pt>
                <c:pt idx="7">
                  <c:v>5839</c:v>
                </c:pt>
                <c:pt idx="8">
                  <c:v>6167</c:v>
                </c:pt>
                <c:pt idx="9">
                  <c:v>6304</c:v>
                </c:pt>
                <c:pt idx="10">
                  <c:v>6525</c:v>
                </c:pt>
                <c:pt idx="11">
                  <c:v>6551</c:v>
                </c:pt>
                <c:pt idx="12">
                  <c:v>6737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CE7-43E9-AA46-55AE525D06E2}"/>
            </c:ext>
          </c:extLst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'ηλικία '!$AG$8:$AS$8</c:f>
              <c:numCache>
                <c:formatCode>#,##0</c:formatCode>
                <c:ptCount val="13"/>
                <c:pt idx="0">
                  <c:v>2062</c:v>
                </c:pt>
                <c:pt idx="1">
                  <c:v>1924</c:v>
                </c:pt>
                <c:pt idx="2">
                  <c:v>1886</c:v>
                </c:pt>
                <c:pt idx="3">
                  <c:v>2393</c:v>
                </c:pt>
                <c:pt idx="4">
                  <c:v>2456</c:v>
                </c:pt>
                <c:pt idx="5">
                  <c:v>2564</c:v>
                </c:pt>
                <c:pt idx="6">
                  <c:v>2544</c:v>
                </c:pt>
                <c:pt idx="7">
                  <c:v>2611</c:v>
                </c:pt>
                <c:pt idx="8">
                  <c:v>2755</c:v>
                </c:pt>
                <c:pt idx="9">
                  <c:v>2833</c:v>
                </c:pt>
                <c:pt idx="10">
                  <c:v>2919</c:v>
                </c:pt>
                <c:pt idx="11">
                  <c:v>2946</c:v>
                </c:pt>
                <c:pt idx="12">
                  <c:v>3169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CE7-43E9-AA46-55AE525D0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64896"/>
        <c:axId val="136866432"/>
      </c:lineChart>
      <c:catAx>
        <c:axId val="13686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6866432"/>
        <c:crosses val="autoZero"/>
        <c:auto val="1"/>
        <c:lblAlgn val="ctr"/>
        <c:lblOffset val="100"/>
        <c:noMultiLvlLbl val="0"/>
      </c:catAx>
      <c:valAx>
        <c:axId val="1368664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686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80944795892803"/>
          <c:h val="0.44330966265373084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'!$A$9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'διάρκεια '!$AG$9:$AS$9</c:f>
              <c:numCache>
                <c:formatCode>General</c:formatCode>
                <c:ptCount val="13"/>
                <c:pt idx="0">
                  <c:v>7250</c:v>
                </c:pt>
                <c:pt idx="1">
                  <c:v>6882</c:v>
                </c:pt>
                <c:pt idx="2">
                  <c:v>6500</c:v>
                </c:pt>
                <c:pt idx="3">
                  <c:v>6379</c:v>
                </c:pt>
                <c:pt idx="4">
                  <c:v>6275</c:v>
                </c:pt>
                <c:pt idx="5">
                  <c:v>6184</c:v>
                </c:pt>
                <c:pt idx="6">
                  <c:v>6133</c:v>
                </c:pt>
                <c:pt idx="7">
                  <c:v>6894</c:v>
                </c:pt>
                <c:pt idx="8">
                  <c:v>9204</c:v>
                </c:pt>
                <c:pt idx="9">
                  <c:v>16093</c:v>
                </c:pt>
                <c:pt idx="10">
                  <c:v>16710</c:v>
                </c:pt>
                <c:pt idx="11">
                  <c:v>16881</c:v>
                </c:pt>
                <c:pt idx="12">
                  <c:v>18501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A-43AE-9044-FED6303E73B8}"/>
            </c:ext>
          </c:extLst>
        </c:ser>
        <c:ser>
          <c:idx val="1"/>
          <c:order val="1"/>
          <c:tx>
            <c:strRef>
              <c:f>'διάρκεια '!$A$8</c:f>
              <c:strCache>
                <c:ptCount val="1"/>
                <c:pt idx="0">
                  <c:v>12 μήνες και πάνω</c:v>
                </c:pt>
              </c:strCache>
            </c:strRef>
          </c:tx>
          <c:cat>
            <c:multiLvlStrRef>
              <c:f>'διάρκεια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'διάρκεια '!$AG$8:$AS$8</c:f>
              <c:numCache>
                <c:formatCode>#,##0</c:formatCode>
                <c:ptCount val="13"/>
                <c:pt idx="0">
                  <c:v>3992</c:v>
                </c:pt>
                <c:pt idx="1">
                  <c:v>3982</c:v>
                </c:pt>
                <c:pt idx="2">
                  <c:v>3821</c:v>
                </c:pt>
                <c:pt idx="3">
                  <c:v>3715</c:v>
                </c:pt>
                <c:pt idx="4">
                  <c:v>3478</c:v>
                </c:pt>
                <c:pt idx="5">
                  <c:v>3454</c:v>
                </c:pt>
                <c:pt idx="6">
                  <c:v>3369</c:v>
                </c:pt>
                <c:pt idx="7">
                  <c:v>3423</c:v>
                </c:pt>
                <c:pt idx="8">
                  <c:v>3615</c:v>
                </c:pt>
                <c:pt idx="9">
                  <c:v>3960</c:v>
                </c:pt>
                <c:pt idx="10">
                  <c:v>4241</c:v>
                </c:pt>
                <c:pt idx="11">
                  <c:v>4440</c:v>
                </c:pt>
                <c:pt idx="12">
                  <c:v>5187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AA-43AE-9044-FED6303E73B8}"/>
            </c:ext>
          </c:extLst>
        </c:ser>
        <c:ser>
          <c:idx val="2"/>
          <c:order val="2"/>
          <c:tx>
            <c:strRef>
              <c:f>'διάρκεια '!$A$5</c:f>
              <c:strCache>
                <c:ptCount val="1"/>
                <c:pt idx="0">
                  <c:v>κάτω από 3 μήνες</c:v>
                </c:pt>
              </c:strCache>
            </c:strRef>
          </c:tx>
          <c:marker>
            <c:symbol val="none"/>
          </c:marker>
          <c:cat>
            <c:multiLvlStrRef>
              <c:f>'διάρκεια '!$AG$1:$AS$2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'διάρκεια '!$AG$5:$AS$5</c:f>
              <c:numCache>
                <c:formatCode>#,##0</c:formatCode>
                <c:ptCount val="13"/>
                <c:pt idx="0">
                  <c:v>9701</c:v>
                </c:pt>
                <c:pt idx="1">
                  <c:v>6563</c:v>
                </c:pt>
                <c:pt idx="2">
                  <c:v>6686</c:v>
                </c:pt>
                <c:pt idx="3">
                  <c:v>15176</c:v>
                </c:pt>
                <c:pt idx="4">
                  <c:v>15812</c:v>
                </c:pt>
                <c:pt idx="5">
                  <c:v>15175</c:v>
                </c:pt>
                <c:pt idx="6">
                  <c:v>8651</c:v>
                </c:pt>
                <c:pt idx="7">
                  <c:v>7759</c:v>
                </c:pt>
                <c:pt idx="8">
                  <c:v>7657</c:v>
                </c:pt>
                <c:pt idx="9">
                  <c:v>7009</c:v>
                </c:pt>
                <c:pt idx="10">
                  <c:v>8045</c:v>
                </c:pt>
                <c:pt idx="11">
                  <c:v>9774</c:v>
                </c:pt>
                <c:pt idx="12">
                  <c:v>9666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AA-43AE-9044-FED6303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01824"/>
        <c:axId val="197115904"/>
      </c:lineChart>
      <c:catAx>
        <c:axId val="1971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7115904"/>
        <c:crosses val="autoZero"/>
        <c:auto val="1"/>
        <c:lblAlgn val="ctr"/>
        <c:lblOffset val="100"/>
        <c:noMultiLvlLbl val="0"/>
      </c:catAx>
      <c:valAx>
        <c:axId val="1971159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710182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2709782601"/>
          <c:y val="0.30304790689578365"/>
          <c:w val="0.22872360091346461"/>
          <c:h val="0.20965696679219445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'!$BE$1:$BQ$2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'υπηκοότητα '!$BE$4:$BQ$4</c:f>
              <c:numCache>
                <c:formatCode>General</c:formatCode>
                <c:ptCount val="13"/>
                <c:pt idx="0">
                  <c:v>2278</c:v>
                </c:pt>
                <c:pt idx="1">
                  <c:v>2278</c:v>
                </c:pt>
                <c:pt idx="2">
                  <c:v>2586</c:v>
                </c:pt>
                <c:pt idx="3">
                  <c:v>6266</c:v>
                </c:pt>
                <c:pt idx="4">
                  <c:v>6810</c:v>
                </c:pt>
                <c:pt idx="5">
                  <c:v>7137</c:v>
                </c:pt>
                <c:pt idx="6">
                  <c:v>6870</c:v>
                </c:pt>
                <c:pt idx="7">
                  <c:v>6874</c:v>
                </c:pt>
                <c:pt idx="8">
                  <c:v>7404</c:v>
                </c:pt>
                <c:pt idx="9">
                  <c:v>7574</c:v>
                </c:pt>
                <c:pt idx="10">
                  <c:v>7420</c:v>
                </c:pt>
                <c:pt idx="11">
                  <c:v>7235</c:v>
                </c:pt>
                <c:pt idx="12">
                  <c:v>7285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3F-4306-AD6F-4EA93405DE92}"/>
            </c:ext>
          </c:extLst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'!$BE$1:$BQ$2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'υπηκοότητα '!$BE$5:$BQ$5</c:f>
              <c:numCache>
                <c:formatCode>General</c:formatCode>
                <c:ptCount val="13"/>
                <c:pt idx="0">
                  <c:v>474</c:v>
                </c:pt>
                <c:pt idx="1">
                  <c:v>504</c:v>
                </c:pt>
                <c:pt idx="2">
                  <c:v>518</c:v>
                </c:pt>
                <c:pt idx="3">
                  <c:v>775</c:v>
                </c:pt>
                <c:pt idx="4">
                  <c:v>834</c:v>
                </c:pt>
                <c:pt idx="5">
                  <c:v>866</c:v>
                </c:pt>
                <c:pt idx="6">
                  <c:v>843</c:v>
                </c:pt>
                <c:pt idx="7">
                  <c:v>847</c:v>
                </c:pt>
                <c:pt idx="8">
                  <c:v>915</c:v>
                </c:pt>
                <c:pt idx="9">
                  <c:v>936</c:v>
                </c:pt>
                <c:pt idx="10">
                  <c:v>925</c:v>
                </c:pt>
                <c:pt idx="11">
                  <c:v>885</c:v>
                </c:pt>
                <c:pt idx="12">
                  <c:v>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3F-4306-AD6F-4EA93405DE92}"/>
            </c:ext>
          </c:extLst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'!$BE$1:$BQ$2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'υπηκοότητα '!$BE$8:$BQ$8</c:f>
              <c:numCache>
                <c:formatCode>General</c:formatCode>
                <c:ptCount val="13"/>
                <c:pt idx="0">
                  <c:v>486</c:v>
                </c:pt>
                <c:pt idx="1">
                  <c:v>497</c:v>
                </c:pt>
                <c:pt idx="2">
                  <c:v>475</c:v>
                </c:pt>
                <c:pt idx="3">
                  <c:v>476</c:v>
                </c:pt>
                <c:pt idx="4">
                  <c:v>465</c:v>
                </c:pt>
                <c:pt idx="5">
                  <c:v>490</c:v>
                </c:pt>
                <c:pt idx="6">
                  <c:v>480</c:v>
                </c:pt>
                <c:pt idx="7">
                  <c:v>504</c:v>
                </c:pt>
                <c:pt idx="8">
                  <c:v>519</c:v>
                </c:pt>
                <c:pt idx="9">
                  <c:v>521</c:v>
                </c:pt>
                <c:pt idx="10">
                  <c:v>510</c:v>
                </c:pt>
                <c:pt idx="11">
                  <c:v>503</c:v>
                </c:pt>
                <c:pt idx="12">
                  <c:v>547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3F-4306-AD6F-4EA93405DE92}"/>
            </c:ext>
          </c:extLst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'!$BE$1:$BQ$2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'υπηκοότητα '!$BE$3:$BQ$3</c:f>
              <c:numCache>
                <c:formatCode>General</c:formatCode>
                <c:ptCount val="13"/>
                <c:pt idx="0">
                  <c:v>15644</c:v>
                </c:pt>
                <c:pt idx="1">
                  <c:v>12674</c:v>
                </c:pt>
                <c:pt idx="2">
                  <c:v>11921</c:v>
                </c:pt>
                <c:pt idx="3">
                  <c:v>15352</c:v>
                </c:pt>
                <c:pt idx="4">
                  <c:v>15490</c:v>
                </c:pt>
                <c:pt idx="5">
                  <c:v>15998</c:v>
                </c:pt>
                <c:pt idx="6">
                  <c:v>15686</c:v>
                </c:pt>
                <c:pt idx="7">
                  <c:v>16354</c:v>
                </c:pt>
                <c:pt idx="8">
                  <c:v>17832</c:v>
                </c:pt>
                <c:pt idx="9">
                  <c:v>18581</c:v>
                </c:pt>
                <c:pt idx="10">
                  <c:v>20290</c:v>
                </c:pt>
                <c:pt idx="11">
                  <c:v>21691</c:v>
                </c:pt>
                <c:pt idx="12">
                  <c:v>22821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3F-4306-AD6F-4EA93405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3168"/>
        <c:axId val="197224704"/>
      </c:lineChart>
      <c:catAx>
        <c:axId val="1972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7224704"/>
        <c:crosses val="autoZero"/>
        <c:auto val="1"/>
        <c:lblAlgn val="ctr"/>
        <c:lblOffset val="100"/>
        <c:noMultiLvlLbl val="0"/>
      </c:catAx>
      <c:valAx>
        <c:axId val="197224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7223168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40455030479"/>
          <c:y val="0.222702531498609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μόρφωση!$AG$8:$AS$8</c:f>
              <c:numCache>
                <c:formatCode>#,##0</c:formatCode>
                <c:ptCount val="13"/>
                <c:pt idx="0">
                  <c:v>8918</c:v>
                </c:pt>
                <c:pt idx="1">
                  <c:v>8096</c:v>
                </c:pt>
                <c:pt idx="2">
                  <c:v>7999</c:v>
                </c:pt>
                <c:pt idx="3">
                  <c:v>11945</c:v>
                </c:pt>
                <c:pt idx="4">
                  <c:v>12223</c:v>
                </c:pt>
                <c:pt idx="5">
                  <c:v>12645</c:v>
                </c:pt>
                <c:pt idx="6">
                  <c:v>12391</c:v>
                </c:pt>
                <c:pt idx="7">
                  <c:v>12702</c:v>
                </c:pt>
                <c:pt idx="8">
                  <c:v>13630</c:v>
                </c:pt>
                <c:pt idx="9">
                  <c:v>14114</c:v>
                </c:pt>
                <c:pt idx="10">
                  <c:v>14517</c:v>
                </c:pt>
                <c:pt idx="11">
                  <c:v>14575</c:v>
                </c:pt>
                <c:pt idx="12">
                  <c:v>14921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BD-4682-A74C-35704F10A42E}"/>
            </c:ext>
          </c:extLst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μόρφωση!$AG$9:$AS$9</c:f>
              <c:numCache>
                <c:formatCode>#,##0</c:formatCode>
                <c:ptCount val="13"/>
                <c:pt idx="0">
                  <c:v>8210</c:v>
                </c:pt>
                <c:pt idx="1">
                  <c:v>6115</c:v>
                </c:pt>
                <c:pt idx="2">
                  <c:v>5505</c:v>
                </c:pt>
                <c:pt idx="3">
                  <c:v>6155</c:v>
                </c:pt>
                <c:pt idx="4">
                  <c:v>6111</c:v>
                </c:pt>
                <c:pt idx="5">
                  <c:v>6303</c:v>
                </c:pt>
                <c:pt idx="6">
                  <c:v>6258</c:v>
                </c:pt>
                <c:pt idx="7">
                  <c:v>6691</c:v>
                </c:pt>
                <c:pt idx="8">
                  <c:v>7456</c:v>
                </c:pt>
                <c:pt idx="9">
                  <c:v>7899</c:v>
                </c:pt>
                <c:pt idx="10">
                  <c:v>9211</c:v>
                </c:pt>
                <c:pt idx="11">
                  <c:v>10490</c:v>
                </c:pt>
                <c:pt idx="12">
                  <c:v>11427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BD-4682-A74C-35704F10A42E}"/>
            </c:ext>
          </c:extLst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μόρφωση!$AG$1:$AS$2</c:f>
              <c:multiLvlStrCache>
                <c:ptCount val="13"/>
                <c:lvl>
                  <c:pt idx="0">
                    <c:v>Αύγουστος</c:v>
                  </c:pt>
                  <c:pt idx="1">
                    <c:v>Σεπτέμβριος</c:v>
                  </c:pt>
                  <c:pt idx="2">
                    <c:v>Οκτώβριος</c:v>
                  </c:pt>
                  <c:pt idx="3">
                    <c:v>Νοέμβριος</c:v>
                  </c:pt>
                  <c:pt idx="4">
                    <c:v>Δεκέμβριος</c:v>
                  </c:pt>
                  <c:pt idx="5">
                    <c:v>Ιανουάριος</c:v>
                  </c:pt>
                  <c:pt idx="6">
                    <c:v>Φεβρουάριος</c:v>
                  </c:pt>
                  <c:pt idx="7">
                    <c:v>Μάρτιος</c:v>
                  </c:pt>
                  <c:pt idx="8">
                    <c:v>Απρίλιος</c:v>
                  </c:pt>
                  <c:pt idx="9">
                    <c:v>Μάιος</c:v>
                  </c:pt>
                  <c:pt idx="10">
                    <c:v>Ιούνιος</c:v>
                  </c:pt>
                  <c:pt idx="11">
                    <c:v>Ιούλιος</c:v>
                  </c:pt>
                  <c:pt idx="12">
                    <c:v>Αύγουστος</c:v>
                  </c:pt>
                </c:lvl>
                <c:lvl>
                  <c:pt idx="0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μόρφωση!$AG$5:$AS$5</c:f>
              <c:numCache>
                <c:formatCode>#,##0</c:formatCode>
                <c:ptCount val="13"/>
                <c:pt idx="0">
                  <c:v>2755</c:v>
                </c:pt>
                <c:pt idx="1">
                  <c:v>2757</c:v>
                </c:pt>
                <c:pt idx="2">
                  <c:v>3040</c:v>
                </c:pt>
                <c:pt idx="3">
                  <c:v>6395</c:v>
                </c:pt>
                <c:pt idx="4">
                  <c:v>6951</c:v>
                </c:pt>
                <c:pt idx="5">
                  <c:v>7266</c:v>
                </c:pt>
                <c:pt idx="6">
                  <c:v>6971</c:v>
                </c:pt>
                <c:pt idx="7">
                  <c:v>6960</c:v>
                </c:pt>
                <c:pt idx="8">
                  <c:v>7505</c:v>
                </c:pt>
                <c:pt idx="9">
                  <c:v>7591</c:v>
                </c:pt>
                <c:pt idx="10">
                  <c:v>7430</c:v>
                </c:pt>
                <c:pt idx="11">
                  <c:v>7248</c:v>
                </c:pt>
                <c:pt idx="12">
                  <c:v>7301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BD-4682-A74C-35704F10A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76192"/>
        <c:axId val="197577728"/>
      </c:lineChart>
      <c:catAx>
        <c:axId val="19757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7577728"/>
        <c:crosses val="autoZero"/>
        <c:auto val="1"/>
        <c:lblAlgn val="ctr"/>
        <c:lblOffset val="100"/>
        <c:noMultiLvlLbl val="0"/>
      </c:catAx>
      <c:valAx>
        <c:axId val="1975777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757619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55143</xdr:colOff>
      <xdr:row>3</xdr:row>
      <xdr:rowOff>26069</xdr:rowOff>
    </xdr:from>
    <xdr:to>
      <xdr:col>15</xdr:col>
      <xdr:colOff>521368</xdr:colOff>
      <xdr:row>23</xdr:row>
      <xdr:rowOff>80211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>
          <a:extLst>
            <a:ext uri="{FF2B5EF4-FFF2-40B4-BE49-F238E27FC236}">
              <a16:creationId xmlns:a16="http://schemas.microsoft.com/office/drawing/2014/main" xmlns="" id="{00000000-0008-0000-0100-00006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36635</xdr:rowOff>
    </xdr:from>
    <xdr:to>
      <xdr:col>13</xdr:col>
      <xdr:colOff>434050</xdr:colOff>
      <xdr:row>43</xdr:row>
      <xdr:rowOff>34162</xdr:rowOff>
    </xdr:to>
    <xdr:graphicFrame macro="">
      <xdr:nvGraphicFramePr>
        <xdr:cNvPr id="6254" name="Chart 1">
          <a:extLst>
            <a:ext uri="{FF2B5EF4-FFF2-40B4-BE49-F238E27FC236}">
              <a16:creationId xmlns:a16="http://schemas.microsoft.com/office/drawing/2014/main" xmlns="" id="{00000000-0008-0000-0200-00006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>
          <a:extLst>
            <a:ext uri="{FF2B5EF4-FFF2-40B4-BE49-F238E27FC236}">
              <a16:creationId xmlns:a16="http://schemas.microsoft.com/office/drawing/2014/main" xmlns="" id="{00000000-0008-0000-0300-00006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>
          <a:extLst>
            <a:ext uri="{FF2B5EF4-FFF2-40B4-BE49-F238E27FC236}">
              <a16:creationId xmlns:a16="http://schemas.microsoft.com/office/drawing/2014/main" xmlns="" id="{00000000-0008-0000-0400-00006E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14</xdr:row>
      <xdr:rowOff>154782</xdr:rowOff>
    </xdr:from>
    <xdr:to>
      <xdr:col>12</xdr:col>
      <xdr:colOff>95250</xdr:colOff>
      <xdr:row>34</xdr:row>
      <xdr:rowOff>178593</xdr:rowOff>
    </xdr:to>
    <xdr:graphicFrame macro="">
      <xdr:nvGraphicFramePr>
        <xdr:cNvPr id="10350" name="Chart 1">
          <a:extLst>
            <a:ext uri="{FF2B5EF4-FFF2-40B4-BE49-F238E27FC236}">
              <a16:creationId xmlns:a16="http://schemas.microsoft.com/office/drawing/2014/main" xmlns="" id="{00000000-0008-0000-0500-00006E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333087</xdr:colOff>
      <xdr:row>13</xdr:row>
      <xdr:rowOff>96116</xdr:rowOff>
    </xdr:from>
    <xdr:to>
      <xdr:col>18</xdr:col>
      <xdr:colOff>410104</xdr:colOff>
      <xdr:row>32</xdr:row>
      <xdr:rowOff>158750</xdr:rowOff>
    </xdr:to>
    <xdr:graphicFrame macro="">
      <xdr:nvGraphicFramePr>
        <xdr:cNvPr id="14446" name="Chart 1">
          <a:extLst>
            <a:ext uri="{FF2B5EF4-FFF2-40B4-BE49-F238E27FC236}">
              <a16:creationId xmlns:a16="http://schemas.microsoft.com/office/drawing/2014/main" xmlns="" id="{00000000-0008-0000-0600-00006E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7</xdr:col>
      <xdr:colOff>321468</xdr:colOff>
      <xdr:row>34</xdr:row>
      <xdr:rowOff>23813</xdr:rowOff>
    </xdr:to>
    <xdr:graphicFrame macro="">
      <xdr:nvGraphicFramePr>
        <xdr:cNvPr id="1134" name="Chart 1">
          <a:extLst>
            <a:ext uri="{FF2B5EF4-FFF2-40B4-BE49-F238E27FC236}">
              <a16:creationId xmlns:a16="http://schemas.microsoft.com/office/drawing/2014/main" xmlns="" id="{00000000-0008-0000-0700-00006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5"/>
  <sheetViews>
    <sheetView topLeftCell="A13" zoomScale="95" zoomScaleNormal="95" workbookViewId="0">
      <selection activeCell="C45" sqref="C45"/>
    </sheetView>
  </sheetViews>
  <sheetFormatPr defaultRowHeight="15" x14ac:dyDescent="0.25"/>
  <cols>
    <col min="2" max="2" width="12.5703125" style="8" customWidth="1"/>
    <col min="3" max="4" width="9.140625" style="8"/>
    <col min="5" max="5" width="11.140625" style="8" bestFit="1" customWidth="1"/>
  </cols>
  <sheetData>
    <row r="1" spans="1:14" x14ac:dyDescent="0.25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25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25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25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25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25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25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25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25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25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25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25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25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25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25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25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25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25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25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25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25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25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25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25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25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25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25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25">
      <c r="A28" s="8"/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25">
      <c r="A29" s="8"/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25">
      <c r="A30" s="8"/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25">
      <c r="A31" s="8"/>
      <c r="B31" s="83" t="s">
        <v>5</v>
      </c>
      <c r="C31" s="63">
        <v>18960</v>
      </c>
      <c r="D31" s="63">
        <v>7968</v>
      </c>
      <c r="E31" s="63">
        <v>10992</v>
      </c>
      <c r="L31" s="7"/>
      <c r="M31" s="7"/>
      <c r="N31" s="7"/>
    </row>
    <row r="32" spans="1:14" s="65" customFormat="1" x14ac:dyDescent="0.25">
      <c r="A32" s="8"/>
      <c r="B32" s="83" t="s">
        <v>6</v>
      </c>
      <c r="C32" s="63">
        <v>20582</v>
      </c>
      <c r="D32" s="63">
        <v>7975</v>
      </c>
      <c r="E32" s="63">
        <v>12607</v>
      </c>
      <c r="L32" s="7"/>
      <c r="M32" s="7"/>
      <c r="N32" s="7"/>
    </row>
    <row r="33" spans="1:14" s="65" customFormat="1" x14ac:dyDescent="0.25">
      <c r="A33" s="8">
        <v>2019</v>
      </c>
      <c r="B33" s="11" t="s">
        <v>7</v>
      </c>
      <c r="C33" s="63">
        <v>19883</v>
      </c>
      <c r="D33" s="63">
        <v>7739</v>
      </c>
      <c r="E33" s="63">
        <v>12144</v>
      </c>
      <c r="L33" s="7"/>
      <c r="M33" s="7"/>
      <c r="N33" s="7"/>
    </row>
    <row r="34" spans="1:14" s="65" customFormat="1" x14ac:dyDescent="0.25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25">
      <c r="A35" s="8"/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25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25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25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25">
      <c r="A39" s="8"/>
      <c r="B39" s="83" t="s">
        <v>1</v>
      </c>
      <c r="C39" s="63">
        <v>25620</v>
      </c>
      <c r="D39" s="63">
        <v>11203</v>
      </c>
      <c r="E39" s="63">
        <v>14417</v>
      </c>
      <c r="L39" s="7"/>
      <c r="M39" s="7"/>
      <c r="N39" s="7"/>
    </row>
    <row r="40" spans="1:14" s="65" customFormat="1" x14ac:dyDescent="0.25">
      <c r="A40" s="8"/>
      <c r="B40" s="11" t="s">
        <v>2</v>
      </c>
      <c r="C40" s="63">
        <v>26353</v>
      </c>
      <c r="D40" s="63">
        <v>11658</v>
      </c>
      <c r="E40" s="63">
        <v>14695</v>
      </c>
      <c r="L40" s="7"/>
      <c r="M40" s="7"/>
      <c r="N40" s="7"/>
    </row>
    <row r="41" spans="1:14" s="65" customFormat="1" x14ac:dyDescent="0.25">
      <c r="A41" s="8"/>
      <c r="B41" s="83" t="s">
        <v>3</v>
      </c>
      <c r="C41" s="63">
        <v>28591</v>
      </c>
      <c r="D41" s="63">
        <v>12774</v>
      </c>
      <c r="E41" s="63">
        <v>15817</v>
      </c>
      <c r="L41" s="7"/>
      <c r="M41" s="7"/>
      <c r="N41" s="7"/>
    </row>
    <row r="42" spans="1:14" s="65" customFormat="1" x14ac:dyDescent="0.25">
      <c r="A42" s="8"/>
      <c r="B42" s="11" t="s">
        <v>4</v>
      </c>
      <c r="C42" s="63">
        <v>29604</v>
      </c>
      <c r="D42" s="63">
        <v>13242</v>
      </c>
      <c r="E42" s="63">
        <v>16362</v>
      </c>
      <c r="L42" s="7"/>
      <c r="M42" s="7"/>
      <c r="N42" s="7"/>
    </row>
    <row r="43" spans="1:14" s="65" customFormat="1" x14ac:dyDescent="0.25">
      <c r="A43" s="8"/>
      <c r="B43" s="83" t="s">
        <v>5</v>
      </c>
      <c r="C43" s="63">
        <v>31158</v>
      </c>
      <c r="D43" s="63">
        <v>13223</v>
      </c>
      <c r="E43" s="63">
        <v>17935</v>
      </c>
      <c r="L43" s="7"/>
      <c r="M43" s="7"/>
      <c r="N43" s="7"/>
    </row>
    <row r="44" spans="1:14" s="65" customFormat="1" x14ac:dyDescent="0.25">
      <c r="A44" s="8"/>
      <c r="B44" s="83" t="s">
        <v>6</v>
      </c>
      <c r="C44" s="63">
        <v>32313</v>
      </c>
      <c r="D44" s="63">
        <v>12918</v>
      </c>
      <c r="E44" s="63">
        <v>19395</v>
      </c>
      <c r="L44" s="7"/>
      <c r="M44" s="7"/>
      <c r="N44" s="7"/>
    </row>
    <row r="45" spans="1:14" s="65" customFormat="1" x14ac:dyDescent="0.25">
      <c r="A45" s="8"/>
      <c r="B45" s="83" t="s">
        <v>7</v>
      </c>
      <c r="C45" s="63">
        <v>33649</v>
      </c>
      <c r="D45" s="63">
        <v>13294</v>
      </c>
      <c r="E45" s="63">
        <v>20355</v>
      </c>
      <c r="L45" s="7"/>
      <c r="M45" s="7"/>
      <c r="N45" s="7"/>
    </row>
    <row r="46" spans="1:14" s="65" customFormat="1" x14ac:dyDescent="0.25">
      <c r="B46" s="80" t="s">
        <v>109</v>
      </c>
      <c r="C46" s="63">
        <f>C45-C44</f>
        <v>1336</v>
      </c>
      <c r="D46" s="63">
        <f t="shared" ref="D46:E46" si="0">D45-D44</f>
        <v>376</v>
      </c>
      <c r="E46" s="63">
        <f t="shared" si="0"/>
        <v>960</v>
      </c>
      <c r="L46" s="6"/>
      <c r="M46" s="6"/>
      <c r="N46" s="6"/>
    </row>
    <row r="47" spans="1:14" x14ac:dyDescent="0.25">
      <c r="B47" s="80"/>
      <c r="C47" s="120">
        <f>C46/C44</f>
        <v>4.134558846284777E-2</v>
      </c>
      <c r="D47" s="93">
        <f t="shared" ref="D47:E47" si="1">D46/D44</f>
        <v>2.9106672859575786E-2</v>
      </c>
      <c r="E47" s="93">
        <f t="shared" si="1"/>
        <v>4.9497293116782679E-2</v>
      </c>
    </row>
    <row r="48" spans="1:14" x14ac:dyDescent="0.25">
      <c r="C48" s="9">
        <f>C45-C33</f>
        <v>13766</v>
      </c>
      <c r="D48" s="9">
        <f t="shared" ref="D48:E48" si="2">D45-D33</f>
        <v>5555</v>
      </c>
      <c r="E48" s="9">
        <f t="shared" si="2"/>
        <v>8211</v>
      </c>
      <c r="H48" s="8"/>
      <c r="I48" s="63"/>
      <c r="J48" s="8"/>
      <c r="K48" s="8"/>
    </row>
    <row r="49" spans="2:11" x14ac:dyDescent="0.25">
      <c r="C49" s="93">
        <f>C48/C33</f>
        <v>0.69235024895639496</v>
      </c>
      <c r="D49" s="93">
        <f t="shared" ref="D49:E49" si="3">D48/D33</f>
        <v>0.71779299651117712</v>
      </c>
      <c r="E49" s="93">
        <f t="shared" si="3"/>
        <v>0.67613636363636365</v>
      </c>
      <c r="H49" s="85"/>
      <c r="I49" s="63"/>
      <c r="J49" s="8"/>
      <c r="K49" s="8"/>
    </row>
    <row r="51" spans="2:11" x14ac:dyDescent="0.25">
      <c r="B51" s="65"/>
      <c r="C51" s="65"/>
      <c r="D51" s="65"/>
    </row>
    <row r="52" spans="2:11" x14ac:dyDescent="0.25">
      <c r="B52" s="65"/>
      <c r="C52" s="65"/>
      <c r="D52" s="65"/>
    </row>
    <row r="53" spans="2:11" x14ac:dyDescent="0.25">
      <c r="B53" s="65"/>
      <c r="C53" s="65"/>
      <c r="D53" s="65"/>
    </row>
    <row r="54" spans="2:11" x14ac:dyDescent="0.25">
      <c r="B54" s="65"/>
      <c r="C54" s="65"/>
      <c r="D54" s="65"/>
    </row>
    <row r="55" spans="2:11" x14ac:dyDescent="0.25">
      <c r="B55" s="65"/>
      <c r="C55" s="65"/>
      <c r="D55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15"/>
  <sheetViews>
    <sheetView topLeftCell="Q1" zoomScale="80" zoomScaleNormal="80" workbookViewId="0">
      <selection activeCell="AS3" sqref="AS3:AS7"/>
    </sheetView>
  </sheetViews>
  <sheetFormatPr defaultColWidth="9.140625" defaultRowHeight="15.75" x14ac:dyDescent="0.25"/>
  <cols>
    <col min="1" max="1" width="16.7109375" style="23" customWidth="1"/>
    <col min="2" max="5" width="9.140625" style="23"/>
    <col min="6" max="6" width="8.28515625" style="23" customWidth="1"/>
    <col min="7" max="7" width="8" style="23" customWidth="1"/>
    <col min="8" max="8" width="7.85546875" style="23" customWidth="1"/>
    <col min="9" max="16384" width="9.140625" style="23"/>
  </cols>
  <sheetData>
    <row r="1" spans="1:50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/>
      <c r="AG1" s="36">
        <v>2019</v>
      </c>
      <c r="AH1" s="36"/>
      <c r="AI1" s="36"/>
      <c r="AJ1" s="36"/>
      <c r="AK1" s="36"/>
      <c r="AL1" s="36">
        <v>2020</v>
      </c>
      <c r="AM1" s="36"/>
      <c r="AN1" s="36"/>
      <c r="AO1" s="36"/>
      <c r="AP1" s="36"/>
      <c r="AQ1" s="36"/>
      <c r="AR1" s="36"/>
      <c r="AS1" s="36"/>
      <c r="AT1" s="36"/>
    </row>
    <row r="2" spans="1:50" x14ac:dyDescent="0.25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</v>
      </c>
      <c r="AN2" s="77" t="s">
        <v>2</v>
      </c>
      <c r="AO2" s="68" t="s">
        <v>3</v>
      </c>
      <c r="AP2" s="68" t="s">
        <v>4</v>
      </c>
      <c r="AQ2" s="68" t="s">
        <v>123</v>
      </c>
      <c r="AR2" s="68" t="s">
        <v>6</v>
      </c>
      <c r="AS2" s="68" t="s">
        <v>7</v>
      </c>
      <c r="AT2" s="68" t="s">
        <v>109</v>
      </c>
    </row>
    <row r="3" spans="1:50" x14ac:dyDescent="0.25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106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v>5890</v>
      </c>
      <c r="AN3" s="23">
        <v>6416</v>
      </c>
      <c r="AO3" s="23">
        <v>7143</v>
      </c>
      <c r="AP3" s="23">
        <v>7576</v>
      </c>
      <c r="AQ3" s="23">
        <v>8407</v>
      </c>
      <c r="AR3" s="23">
        <v>9066</v>
      </c>
      <c r="AS3" s="106">
        <v>9937</v>
      </c>
      <c r="AT3" s="23">
        <f>AS3-AR3</f>
        <v>871</v>
      </c>
      <c r="AU3" s="47" t="s">
        <v>15</v>
      </c>
      <c r="AW3" s="23">
        <f>AS3-AG3</f>
        <v>2015</v>
      </c>
      <c r="AX3" s="94">
        <f>AW3/AG3</f>
        <v>0.25435496086846754</v>
      </c>
    </row>
    <row r="4" spans="1:50" x14ac:dyDescent="0.25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107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36">
        <v>6335</v>
      </c>
      <c r="AN4" s="36">
        <v>6162</v>
      </c>
      <c r="AO4" s="36">
        <v>6380</v>
      </c>
      <c r="AP4" s="36">
        <v>6346</v>
      </c>
      <c r="AQ4" s="36">
        <v>6088</v>
      </c>
      <c r="AR4" s="36">
        <v>5611</v>
      </c>
      <c r="AS4" s="107">
        <v>5694</v>
      </c>
      <c r="AT4" s="23">
        <f t="shared" ref="AT4:AT8" si="0">AS4-AR4</f>
        <v>83</v>
      </c>
      <c r="AU4" s="48" t="s">
        <v>16</v>
      </c>
      <c r="AW4" s="23">
        <f t="shared" ref="AW4:AW8" si="1">AS4-AG4</f>
        <v>5053</v>
      </c>
      <c r="AX4" s="94">
        <f t="shared" ref="AX4:AX8" si="2">AW4/AG4</f>
        <v>7.8829953198127924</v>
      </c>
    </row>
    <row r="5" spans="1:50" x14ac:dyDescent="0.25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107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36">
        <v>4394</v>
      </c>
      <c r="AN5" s="36">
        <v>4527</v>
      </c>
      <c r="AO5" s="36">
        <v>4862</v>
      </c>
      <c r="AP5" s="36">
        <v>5099</v>
      </c>
      <c r="AQ5" s="36">
        <v>5421</v>
      </c>
      <c r="AR5" s="36">
        <v>5646</v>
      </c>
      <c r="AS5" s="107">
        <v>5640</v>
      </c>
      <c r="AT5" s="23">
        <f t="shared" si="0"/>
        <v>-6</v>
      </c>
      <c r="AU5" s="48" t="s">
        <v>17</v>
      </c>
      <c r="AW5" s="23">
        <f t="shared" si="1"/>
        <v>2417</v>
      </c>
      <c r="AX5" s="94">
        <f t="shared" si="2"/>
        <v>0.74992243251628921</v>
      </c>
    </row>
    <row r="6" spans="1:50" x14ac:dyDescent="0.25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107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36">
        <v>5114</v>
      </c>
      <c r="AN6" s="36">
        <v>5390</v>
      </c>
      <c r="AO6" s="36">
        <v>5992</v>
      </c>
      <c r="AP6" s="36">
        <v>6402</v>
      </c>
      <c r="AQ6" s="36">
        <v>7072</v>
      </c>
      <c r="AR6" s="36">
        <v>7825</v>
      </c>
      <c r="AS6" s="107">
        <v>8215</v>
      </c>
      <c r="AT6" s="23">
        <f t="shared" si="0"/>
        <v>390</v>
      </c>
      <c r="AU6" s="47" t="s">
        <v>18</v>
      </c>
      <c r="AW6" s="23">
        <f t="shared" si="1"/>
        <v>2062</v>
      </c>
      <c r="AX6" s="94">
        <f t="shared" si="2"/>
        <v>0.33512107914838291</v>
      </c>
    </row>
    <row r="7" spans="1:50" x14ac:dyDescent="0.25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107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36">
        <v>3887</v>
      </c>
      <c r="AN7" s="36">
        <v>3858</v>
      </c>
      <c r="AO7" s="36">
        <v>4214</v>
      </c>
      <c r="AP7" s="36">
        <v>4181</v>
      </c>
      <c r="AQ7" s="36">
        <v>4170</v>
      </c>
      <c r="AR7" s="36">
        <v>4165</v>
      </c>
      <c r="AS7" s="107">
        <v>4163</v>
      </c>
      <c r="AT7" s="23">
        <f t="shared" si="0"/>
        <v>-2</v>
      </c>
      <c r="AU7" s="47" t="s">
        <v>19</v>
      </c>
      <c r="AW7" s="23">
        <f t="shared" si="1"/>
        <v>2219</v>
      </c>
      <c r="AX7" s="94">
        <f t="shared" si="2"/>
        <v>1.1414609053497942</v>
      </c>
    </row>
    <row r="8" spans="1:50" x14ac:dyDescent="0.25">
      <c r="A8" s="27" t="s">
        <v>12</v>
      </c>
      <c r="B8" s="36">
        <f t="shared" ref="B8:U8" si="3">SUM(B3:B7)</f>
        <v>42839</v>
      </c>
      <c r="C8" s="36">
        <f t="shared" si="3"/>
        <v>42326</v>
      </c>
      <c r="D8" s="36">
        <f t="shared" si="3"/>
        <v>39088</v>
      </c>
      <c r="E8" s="36">
        <f t="shared" si="3"/>
        <v>32804</v>
      </c>
      <c r="F8" s="36">
        <f t="shared" si="3"/>
        <v>29922</v>
      </c>
      <c r="G8" s="36">
        <f t="shared" si="3"/>
        <v>30577</v>
      </c>
      <c r="H8" s="36">
        <f t="shared" si="3"/>
        <v>31670</v>
      </c>
      <c r="I8" s="36">
        <f t="shared" si="3"/>
        <v>31003</v>
      </c>
      <c r="J8" s="36">
        <f t="shared" si="3"/>
        <v>27951</v>
      </c>
      <c r="K8" s="36">
        <f t="shared" si="3"/>
        <v>26436</v>
      </c>
      <c r="L8" s="36">
        <f t="shared" si="3"/>
        <v>33780</v>
      </c>
      <c r="M8" s="36">
        <f t="shared" si="3"/>
        <v>35772</v>
      </c>
      <c r="N8" s="36">
        <f t="shared" si="3"/>
        <v>35989</v>
      </c>
      <c r="O8" s="36">
        <f t="shared" si="3"/>
        <v>34204</v>
      </c>
      <c r="P8" s="36">
        <f t="shared" si="3"/>
        <v>30616</v>
      </c>
      <c r="Q8" s="36">
        <f t="shared" si="3"/>
        <v>24903</v>
      </c>
      <c r="R8" s="36">
        <f t="shared" si="3"/>
        <v>22839</v>
      </c>
      <c r="S8" s="36">
        <f t="shared" si="3"/>
        <v>23808</v>
      </c>
      <c r="T8" s="36">
        <f t="shared" si="3"/>
        <v>24803</v>
      </c>
      <c r="U8" s="36">
        <f t="shared" si="3"/>
        <v>23866</v>
      </c>
      <c r="V8" s="36">
        <f t="shared" ref="V8:AS8" si="4">SUM(V3:V7)</f>
        <v>21399</v>
      </c>
      <c r="W8" s="36">
        <f t="shared" si="4"/>
        <v>20447</v>
      </c>
      <c r="X8" s="36">
        <f t="shared" si="4"/>
        <v>28514</v>
      </c>
      <c r="Y8" s="36">
        <f t="shared" si="4"/>
        <v>29800</v>
      </c>
      <c r="Z8" s="36">
        <f t="shared" si="4"/>
        <v>30951</v>
      </c>
      <c r="AA8" s="36">
        <f t="shared" si="4"/>
        <v>29751</v>
      </c>
      <c r="AB8" s="36">
        <f t="shared" si="4"/>
        <v>26508</v>
      </c>
      <c r="AC8" s="36">
        <f t="shared" si="4"/>
        <v>20315</v>
      </c>
      <c r="AD8" s="36">
        <f t="shared" si="4"/>
        <v>17607</v>
      </c>
      <c r="AE8" s="36">
        <f t="shared" si="4"/>
        <v>18960</v>
      </c>
      <c r="AF8" s="36">
        <f t="shared" si="4"/>
        <v>20582</v>
      </c>
      <c r="AG8" s="107">
        <f t="shared" si="4"/>
        <v>19883</v>
      </c>
      <c r="AH8" s="36">
        <f t="shared" si="4"/>
        <v>16967</v>
      </c>
      <c r="AI8" s="36">
        <f t="shared" si="4"/>
        <v>16544</v>
      </c>
      <c r="AJ8" s="36">
        <f t="shared" si="4"/>
        <v>24495</v>
      </c>
      <c r="AK8" s="36">
        <f t="shared" si="4"/>
        <v>25285</v>
      </c>
      <c r="AL8" s="36">
        <f t="shared" si="4"/>
        <v>26214</v>
      </c>
      <c r="AM8" s="36">
        <f t="shared" si="4"/>
        <v>25620</v>
      </c>
      <c r="AN8" s="36">
        <f t="shared" si="4"/>
        <v>26353</v>
      </c>
      <c r="AO8" s="36">
        <f t="shared" si="4"/>
        <v>28591</v>
      </c>
      <c r="AP8" s="36">
        <f t="shared" si="4"/>
        <v>29604</v>
      </c>
      <c r="AQ8" s="36">
        <f t="shared" si="4"/>
        <v>31158</v>
      </c>
      <c r="AR8" s="36">
        <f t="shared" si="4"/>
        <v>32313</v>
      </c>
      <c r="AS8" s="107">
        <f t="shared" si="4"/>
        <v>33649</v>
      </c>
      <c r="AT8" s="23">
        <f t="shared" si="0"/>
        <v>1336</v>
      </c>
      <c r="AW8" s="23">
        <f t="shared" si="1"/>
        <v>13766</v>
      </c>
      <c r="AX8" s="94">
        <f t="shared" si="2"/>
        <v>0.69235024895639496</v>
      </c>
    </row>
    <row r="10" spans="1:50" x14ac:dyDescent="0.25">
      <c r="AT10" s="94"/>
    </row>
    <row r="11" spans="1:50" x14ac:dyDescent="0.25">
      <c r="A11" s="49"/>
      <c r="C11" s="53" t="s">
        <v>69</v>
      </c>
    </row>
    <row r="12" spans="1:50" x14ac:dyDescent="0.25">
      <c r="A12" s="49"/>
    </row>
    <row r="13" spans="1:50" x14ac:dyDescent="0.25">
      <c r="A13" s="49"/>
    </row>
    <row r="14" spans="1:50" x14ac:dyDescent="0.25">
      <c r="A14" s="49"/>
    </row>
    <row r="15" spans="1:50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78"/>
  <sheetViews>
    <sheetView topLeftCell="Z1" zoomScale="78" zoomScaleNormal="78" workbookViewId="0">
      <selection activeCell="AM27" sqref="AM27"/>
    </sheetView>
  </sheetViews>
  <sheetFormatPr defaultColWidth="9.140625" defaultRowHeight="15.75" x14ac:dyDescent="0.25"/>
  <cols>
    <col min="1" max="1" width="5.5703125" style="23" customWidth="1"/>
    <col min="2" max="2" width="5.85546875" style="23" customWidth="1"/>
    <col min="3" max="3" width="31.28515625" style="23" customWidth="1"/>
    <col min="4" max="49" width="10.28515625" style="23" customWidth="1"/>
    <col min="50" max="16384" width="9.140625" style="23"/>
  </cols>
  <sheetData>
    <row r="1" spans="1:54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>
        <v>2019</v>
      </c>
      <c r="AC1" s="36"/>
      <c r="AD1" s="36"/>
      <c r="AE1" s="36"/>
      <c r="AF1" s="36"/>
      <c r="AG1" s="36"/>
      <c r="AH1" s="36"/>
      <c r="AI1" s="36">
        <v>2019</v>
      </c>
      <c r="AJ1" s="36"/>
      <c r="AK1" s="36"/>
      <c r="AL1" s="36"/>
      <c r="AM1" s="36"/>
      <c r="AN1" s="36">
        <v>2020</v>
      </c>
      <c r="AO1" s="36"/>
      <c r="AP1" s="36"/>
      <c r="AQ1" s="36"/>
      <c r="AR1" s="36"/>
      <c r="AS1" s="36"/>
      <c r="AT1" s="36"/>
      <c r="AU1" s="36"/>
      <c r="AV1" s="36"/>
      <c r="AW1" s="36"/>
    </row>
    <row r="2" spans="1:54" x14ac:dyDescent="0.25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</v>
      </c>
      <c r="AP2" s="31" t="s">
        <v>2</v>
      </c>
      <c r="AQ2" s="68" t="s">
        <v>3</v>
      </c>
      <c r="AR2" s="24" t="s">
        <v>4</v>
      </c>
      <c r="AS2" s="25" t="s">
        <v>5</v>
      </c>
      <c r="AT2" s="31" t="s">
        <v>6</v>
      </c>
      <c r="AU2" s="68" t="s">
        <v>7</v>
      </c>
      <c r="AV2" s="68"/>
      <c r="AW2" s="68" t="s">
        <v>109</v>
      </c>
    </row>
    <row r="3" spans="1:54" x14ac:dyDescent="0.25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108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v>132</v>
      </c>
      <c r="AP3" s="56">
        <v>138</v>
      </c>
      <c r="AQ3" s="56">
        <v>154</v>
      </c>
      <c r="AR3" s="56">
        <v>159</v>
      </c>
      <c r="AS3" s="56">
        <v>198</v>
      </c>
      <c r="AT3" s="56">
        <v>199</v>
      </c>
      <c r="AU3" s="108">
        <v>215</v>
      </c>
      <c r="AV3" s="115">
        <f>AU3/$AU$19</f>
        <v>6.3894915153496386E-3</v>
      </c>
      <c r="AW3" s="56">
        <f>AU3-AT3</f>
        <v>16</v>
      </c>
      <c r="AX3" s="43" t="s">
        <v>20</v>
      </c>
      <c r="BA3" s="23">
        <f>AU3-AI3</f>
        <v>85</v>
      </c>
      <c r="BB3" s="94">
        <f>BA3/AI3</f>
        <v>0.65384615384615385</v>
      </c>
    </row>
    <row r="4" spans="1:54" x14ac:dyDescent="0.25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108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v>28</v>
      </c>
      <c r="AP4" s="56">
        <v>34</v>
      </c>
      <c r="AQ4" s="56">
        <v>38</v>
      </c>
      <c r="AR4" s="56">
        <v>39</v>
      </c>
      <c r="AS4" s="56">
        <v>41</v>
      </c>
      <c r="AT4" s="56">
        <v>37</v>
      </c>
      <c r="AU4" s="108">
        <v>38</v>
      </c>
      <c r="AV4" s="115">
        <f t="shared" ref="AV4:AV19" si="0">AU4/$AU$19</f>
        <v>1.129305477131564E-3</v>
      </c>
      <c r="AW4" s="56">
        <f t="shared" ref="AW4:AW19" si="1">AU4-AT4</f>
        <v>1</v>
      </c>
      <c r="AX4" s="43" t="s">
        <v>21</v>
      </c>
      <c r="BA4" s="23">
        <f t="shared" ref="BA4:BA19" si="2">AU4-AI4</f>
        <v>10</v>
      </c>
      <c r="BB4" s="94">
        <f t="shared" ref="BB4:BB19" si="3">BA4/AI4</f>
        <v>0.35714285714285715</v>
      </c>
    </row>
    <row r="5" spans="1:54" x14ac:dyDescent="0.25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108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v>1426</v>
      </c>
      <c r="AP5" s="56">
        <v>1495</v>
      </c>
      <c r="AQ5" s="56">
        <v>1630</v>
      </c>
      <c r="AR5" s="56">
        <v>1700</v>
      </c>
      <c r="AS5" s="56">
        <v>1742</v>
      </c>
      <c r="AT5" s="56">
        <v>1728</v>
      </c>
      <c r="AU5" s="108">
        <v>1874</v>
      </c>
      <c r="AV5" s="115">
        <f t="shared" si="0"/>
        <v>5.5692591161698717E-2</v>
      </c>
      <c r="AW5" s="56">
        <f t="shared" si="1"/>
        <v>146</v>
      </c>
      <c r="AX5" s="44" t="s">
        <v>22</v>
      </c>
      <c r="BA5" s="23">
        <f t="shared" si="2"/>
        <v>483</v>
      </c>
      <c r="BB5" s="94">
        <f t="shared" si="3"/>
        <v>0.34723220704529117</v>
      </c>
    </row>
    <row r="6" spans="1:54" x14ac:dyDescent="0.25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108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v>13</v>
      </c>
      <c r="AP6" s="56">
        <v>12</v>
      </c>
      <c r="AQ6" s="56">
        <v>13</v>
      </c>
      <c r="AR6" s="56">
        <v>15</v>
      </c>
      <c r="AS6" s="98">
        <v>15</v>
      </c>
      <c r="AT6" s="56">
        <v>14</v>
      </c>
      <c r="AU6" s="108">
        <v>15</v>
      </c>
      <c r="AV6" s="115">
        <f t="shared" si="0"/>
        <v>4.4577847781509107E-4</v>
      </c>
      <c r="AW6" s="56">
        <f t="shared" si="1"/>
        <v>1</v>
      </c>
      <c r="AX6" s="44" t="s">
        <v>23</v>
      </c>
      <c r="BA6" s="23">
        <f t="shared" si="2"/>
        <v>2</v>
      </c>
      <c r="BB6" s="94">
        <f t="shared" si="3"/>
        <v>0.15384615384615385</v>
      </c>
    </row>
    <row r="7" spans="1:54" x14ac:dyDescent="0.25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108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v>76</v>
      </c>
      <c r="AP7" s="56">
        <v>87</v>
      </c>
      <c r="AQ7" s="56">
        <v>93</v>
      </c>
      <c r="AR7" s="56">
        <v>100</v>
      </c>
      <c r="AS7" s="98">
        <v>96</v>
      </c>
      <c r="AT7" s="56">
        <v>97</v>
      </c>
      <c r="AU7" s="108">
        <v>109</v>
      </c>
      <c r="AV7" s="115">
        <f t="shared" si="0"/>
        <v>3.2393236054563284E-3</v>
      </c>
      <c r="AW7" s="56">
        <f t="shared" si="1"/>
        <v>12</v>
      </c>
      <c r="AX7" s="45" t="s">
        <v>24</v>
      </c>
      <c r="BA7" s="23">
        <f t="shared" si="2"/>
        <v>39</v>
      </c>
      <c r="BB7" s="94">
        <f t="shared" si="3"/>
        <v>0.55714285714285716</v>
      </c>
    </row>
    <row r="8" spans="1:54" x14ac:dyDescent="0.25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108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v>1219</v>
      </c>
      <c r="AP8" s="56">
        <v>1376</v>
      </c>
      <c r="AQ8" s="56">
        <v>1545</v>
      </c>
      <c r="AR8" s="56">
        <v>1611</v>
      </c>
      <c r="AS8" s="98">
        <v>1573</v>
      </c>
      <c r="AT8" s="56">
        <v>1549</v>
      </c>
      <c r="AU8" s="108">
        <v>1625</v>
      </c>
      <c r="AV8" s="115">
        <f t="shared" si="0"/>
        <v>4.8292668429968204E-2</v>
      </c>
      <c r="AW8" s="56">
        <f t="shared" si="1"/>
        <v>76</v>
      </c>
      <c r="AX8" s="45" t="s">
        <v>25</v>
      </c>
      <c r="BA8" s="23">
        <f t="shared" si="2"/>
        <v>369</v>
      </c>
      <c r="BB8" s="94">
        <f t="shared" si="3"/>
        <v>0.29378980891719747</v>
      </c>
    </row>
    <row r="9" spans="1:54" x14ac:dyDescent="0.25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108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v>4212</v>
      </c>
      <c r="AP9" s="56">
        <v>4400</v>
      </c>
      <c r="AQ9" s="56">
        <v>4898</v>
      </c>
      <c r="AR9" s="56">
        <v>5162</v>
      </c>
      <c r="AS9" s="98">
        <v>5321</v>
      </c>
      <c r="AT9" s="56">
        <v>5347</v>
      </c>
      <c r="AU9" s="108">
        <v>5703</v>
      </c>
      <c r="AV9" s="115">
        <f t="shared" si="0"/>
        <v>0.16948497726529763</v>
      </c>
      <c r="AW9" s="56">
        <f t="shared" si="1"/>
        <v>356</v>
      </c>
      <c r="AX9" s="111" t="s">
        <v>26</v>
      </c>
      <c r="AY9" s="109"/>
      <c r="AZ9" s="109"/>
      <c r="BA9" s="109">
        <f t="shared" si="2"/>
        <v>2117</v>
      </c>
      <c r="BB9" s="110">
        <f t="shared" si="3"/>
        <v>0.59035136642498609</v>
      </c>
    </row>
    <row r="10" spans="1:54" x14ac:dyDescent="0.25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108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v>1143</v>
      </c>
      <c r="AP10" s="56">
        <v>1172</v>
      </c>
      <c r="AQ10" s="56">
        <v>1283</v>
      </c>
      <c r="AR10" s="56">
        <v>1405</v>
      </c>
      <c r="AS10" s="98">
        <v>1420</v>
      </c>
      <c r="AT10" s="56">
        <v>1437</v>
      </c>
      <c r="AU10" s="108">
        <v>1466</v>
      </c>
      <c r="AV10" s="115">
        <f t="shared" si="0"/>
        <v>4.3567416565128234E-2</v>
      </c>
      <c r="AW10" s="56">
        <f t="shared" si="1"/>
        <v>29</v>
      </c>
      <c r="AX10" s="44" t="s">
        <v>27</v>
      </c>
      <c r="BA10" s="23">
        <f t="shared" si="2"/>
        <v>889</v>
      </c>
      <c r="BB10" s="94">
        <f t="shared" si="3"/>
        <v>1.5407279029462739</v>
      </c>
    </row>
    <row r="11" spans="1:54" x14ac:dyDescent="0.25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108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v>9214</v>
      </c>
      <c r="AP11" s="56">
        <v>9028</v>
      </c>
      <c r="AQ11" s="56">
        <v>9457</v>
      </c>
      <c r="AR11" s="56">
        <v>9293</v>
      </c>
      <c r="AS11" s="98">
        <v>8852</v>
      </c>
      <c r="AT11" s="56">
        <v>8216</v>
      </c>
      <c r="AU11" s="114">
        <v>7894</v>
      </c>
      <c r="AV11" s="115">
        <f t="shared" si="0"/>
        <v>0.23459835359148859</v>
      </c>
      <c r="AW11" s="56">
        <f t="shared" si="1"/>
        <v>-322</v>
      </c>
      <c r="AX11" s="112" t="s">
        <v>28</v>
      </c>
      <c r="AY11" s="109"/>
      <c r="AZ11" s="109"/>
      <c r="BA11" s="109">
        <f t="shared" si="2"/>
        <v>6022</v>
      </c>
      <c r="BB11" s="110">
        <f t="shared" si="3"/>
        <v>3.216880341880342</v>
      </c>
    </row>
    <row r="12" spans="1:54" x14ac:dyDescent="0.25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108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v>415</v>
      </c>
      <c r="AP12" s="56">
        <v>468</v>
      </c>
      <c r="AQ12" s="56">
        <v>551</v>
      </c>
      <c r="AR12" s="56">
        <v>624</v>
      </c>
      <c r="AS12" s="98">
        <v>645</v>
      </c>
      <c r="AT12" s="56">
        <v>682</v>
      </c>
      <c r="AU12" s="108">
        <v>719</v>
      </c>
      <c r="AV12" s="115">
        <f t="shared" si="0"/>
        <v>2.1367648369936699E-2</v>
      </c>
      <c r="AW12" s="56">
        <f t="shared" si="1"/>
        <v>37</v>
      </c>
      <c r="AX12" s="45" t="s">
        <v>29</v>
      </c>
      <c r="BA12" s="23">
        <f t="shared" si="2"/>
        <v>263</v>
      </c>
      <c r="BB12" s="94">
        <f t="shared" si="3"/>
        <v>0.57675438596491224</v>
      </c>
    </row>
    <row r="13" spans="1:54" x14ac:dyDescent="0.25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108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v>1247</v>
      </c>
      <c r="AP13" s="56">
        <v>1268</v>
      </c>
      <c r="AQ13" s="56">
        <v>1383</v>
      </c>
      <c r="AR13" s="56">
        <v>1418</v>
      </c>
      <c r="AS13" s="98">
        <v>1384</v>
      </c>
      <c r="AT13" s="56">
        <v>1407</v>
      </c>
      <c r="AU13" s="108">
        <v>1501</v>
      </c>
      <c r="AV13" s="115">
        <f t="shared" si="0"/>
        <v>4.4607566346696784E-2</v>
      </c>
      <c r="AW13" s="56">
        <f t="shared" si="1"/>
        <v>94</v>
      </c>
      <c r="AX13" s="43" t="s">
        <v>30</v>
      </c>
      <c r="BA13" s="23">
        <f t="shared" si="2"/>
        <v>245</v>
      </c>
      <c r="BB13" s="94">
        <f t="shared" si="3"/>
        <v>0.19506369426751594</v>
      </c>
    </row>
    <row r="14" spans="1:54" x14ac:dyDescent="0.25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108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v>244</v>
      </c>
      <c r="AP14" s="56">
        <v>261</v>
      </c>
      <c r="AQ14" s="56">
        <v>292</v>
      </c>
      <c r="AR14" s="56">
        <v>306</v>
      </c>
      <c r="AS14" s="98">
        <v>294</v>
      </c>
      <c r="AT14" s="56">
        <v>290</v>
      </c>
      <c r="AU14" s="108">
        <v>294</v>
      </c>
      <c r="AV14" s="115">
        <f t="shared" si="0"/>
        <v>8.7372581651757857E-3</v>
      </c>
      <c r="AW14" s="56">
        <f t="shared" si="1"/>
        <v>4</v>
      </c>
      <c r="AX14" s="43" t="s">
        <v>31</v>
      </c>
      <c r="BA14" s="23">
        <f t="shared" si="2"/>
        <v>164</v>
      </c>
      <c r="BB14" s="94">
        <f t="shared" si="3"/>
        <v>1.2615384615384615</v>
      </c>
    </row>
    <row r="15" spans="1:54" x14ac:dyDescent="0.25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108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v>1003</v>
      </c>
      <c r="AP15" s="56">
        <v>1034</v>
      </c>
      <c r="AQ15" s="56">
        <v>1149</v>
      </c>
      <c r="AR15" s="56">
        <v>1202</v>
      </c>
      <c r="AS15" s="98">
        <v>1854</v>
      </c>
      <c r="AT15" s="56">
        <v>2234</v>
      </c>
      <c r="AU15" s="108">
        <v>2289</v>
      </c>
      <c r="AV15" s="115">
        <f t="shared" si="0"/>
        <v>6.8025795714582907E-2</v>
      </c>
      <c r="AW15" s="56">
        <f t="shared" si="1"/>
        <v>55</v>
      </c>
      <c r="AX15" s="43" t="s">
        <v>32</v>
      </c>
      <c r="BA15" s="23">
        <f t="shared" si="2"/>
        <v>164</v>
      </c>
      <c r="BB15" s="94">
        <f t="shared" si="3"/>
        <v>7.7176470588235291E-2</v>
      </c>
    </row>
    <row r="16" spans="1:54" x14ac:dyDescent="0.25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108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v>339</v>
      </c>
      <c r="AP16" s="56">
        <v>379</v>
      </c>
      <c r="AQ16" s="56">
        <v>424</v>
      </c>
      <c r="AR16" s="56">
        <v>463</v>
      </c>
      <c r="AS16" s="98">
        <v>482</v>
      </c>
      <c r="AT16" s="56">
        <v>528</v>
      </c>
      <c r="AU16" s="108">
        <v>605</v>
      </c>
      <c r="AV16" s="115">
        <f t="shared" si="0"/>
        <v>1.7979731938542007E-2</v>
      </c>
      <c r="AW16" s="56">
        <f t="shared" si="1"/>
        <v>77</v>
      </c>
      <c r="AX16" s="43" t="s">
        <v>33</v>
      </c>
      <c r="BA16" s="23">
        <f t="shared" si="2"/>
        <v>232</v>
      </c>
      <c r="BB16" s="94">
        <f t="shared" si="3"/>
        <v>0.62198391420911525</v>
      </c>
    </row>
    <row r="17" spans="1:54" x14ac:dyDescent="0.25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108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v>3595</v>
      </c>
      <c r="AP17" s="56">
        <v>3869</v>
      </c>
      <c r="AQ17" s="56">
        <v>4313</v>
      </c>
      <c r="AR17" s="56">
        <v>4668</v>
      </c>
      <c r="AS17" s="56">
        <f>1373+1197+1582+685+720+68+22</f>
        <v>5647</v>
      </c>
      <c r="AT17" s="56">
        <v>6866</v>
      </c>
      <c r="AU17" s="114">
        <v>7367</v>
      </c>
      <c r="AV17" s="115">
        <f t="shared" si="0"/>
        <v>0.21893666973758508</v>
      </c>
      <c r="AW17" s="56">
        <f t="shared" si="1"/>
        <v>501</v>
      </c>
      <c r="AX17" s="113" t="s">
        <v>34</v>
      </c>
      <c r="AY17" s="109"/>
      <c r="AZ17" s="109"/>
      <c r="BA17" s="109">
        <f t="shared" si="2"/>
        <v>2501</v>
      </c>
      <c r="BB17" s="110">
        <f t="shared" si="3"/>
        <v>0.51397451705713115</v>
      </c>
    </row>
    <row r="18" spans="1:54" x14ac:dyDescent="0.25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108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v>1314</v>
      </c>
      <c r="AP18" s="56">
        <v>1332</v>
      </c>
      <c r="AQ18" s="65">
        <v>1368</v>
      </c>
      <c r="AR18" s="65">
        <v>1439</v>
      </c>
      <c r="AS18" s="65">
        <f>1028+566</f>
        <v>1594</v>
      </c>
      <c r="AT18" s="56">
        <v>1682</v>
      </c>
      <c r="AU18" s="108">
        <v>1935</v>
      </c>
      <c r="AV18" s="115">
        <f t="shared" si="0"/>
        <v>5.7505423638146751E-2</v>
      </c>
      <c r="AW18" s="56">
        <f t="shared" si="1"/>
        <v>253</v>
      </c>
      <c r="AX18" s="44" t="s">
        <v>67</v>
      </c>
      <c r="BA18" s="23">
        <f t="shared" si="2"/>
        <v>181</v>
      </c>
      <c r="BB18" s="94">
        <f t="shared" si="3"/>
        <v>0.1031927023945268</v>
      </c>
    </row>
    <row r="19" spans="1:54" x14ac:dyDescent="0.25">
      <c r="A19" s="55"/>
      <c r="B19" s="55"/>
      <c r="C19" s="35" t="s">
        <v>12</v>
      </c>
      <c r="D19" s="86">
        <f t="shared" ref="D19:H19" si="4">SUM(D3:D18)</f>
        <v>42839</v>
      </c>
      <c r="E19" s="86">
        <f t="shared" si="4"/>
        <v>42326</v>
      </c>
      <c r="F19" s="86">
        <f t="shared" si="4"/>
        <v>39088</v>
      </c>
      <c r="G19" s="86">
        <f t="shared" si="4"/>
        <v>32804</v>
      </c>
      <c r="H19" s="86">
        <f t="shared" si="4"/>
        <v>29922</v>
      </c>
      <c r="I19" s="86">
        <f t="shared" ref="I19:AU19" si="5">SUM(I3:I18)</f>
        <v>30577</v>
      </c>
      <c r="J19" s="86">
        <f t="shared" si="5"/>
        <v>31670</v>
      </c>
      <c r="K19" s="86">
        <f t="shared" si="5"/>
        <v>31003</v>
      </c>
      <c r="L19" s="86">
        <f t="shared" si="5"/>
        <v>27951</v>
      </c>
      <c r="M19" s="86">
        <f t="shared" si="5"/>
        <v>26436</v>
      </c>
      <c r="N19" s="86">
        <f t="shared" si="5"/>
        <v>33780</v>
      </c>
      <c r="O19" s="86">
        <f t="shared" si="5"/>
        <v>35771</v>
      </c>
      <c r="P19" s="86">
        <f t="shared" si="5"/>
        <v>35989</v>
      </c>
      <c r="Q19" s="86">
        <f t="shared" si="5"/>
        <v>34204</v>
      </c>
      <c r="R19" s="86">
        <f t="shared" si="5"/>
        <v>30616</v>
      </c>
      <c r="S19" s="86">
        <f t="shared" si="5"/>
        <v>24903</v>
      </c>
      <c r="T19" s="86">
        <f t="shared" si="5"/>
        <v>22839</v>
      </c>
      <c r="U19" s="86">
        <f t="shared" si="5"/>
        <v>23808</v>
      </c>
      <c r="V19" s="86">
        <f t="shared" si="5"/>
        <v>24803</v>
      </c>
      <c r="W19" s="86">
        <f t="shared" si="5"/>
        <v>23866</v>
      </c>
      <c r="X19" s="86">
        <f t="shared" si="5"/>
        <v>21399</v>
      </c>
      <c r="Y19" s="86">
        <f t="shared" si="5"/>
        <v>20447</v>
      </c>
      <c r="Z19" s="86">
        <f t="shared" si="5"/>
        <v>28514</v>
      </c>
      <c r="AA19" s="86">
        <f t="shared" si="5"/>
        <v>29800</v>
      </c>
      <c r="AB19" s="86">
        <f t="shared" si="5"/>
        <v>30951</v>
      </c>
      <c r="AC19" s="86">
        <f t="shared" si="5"/>
        <v>29751</v>
      </c>
      <c r="AD19" s="86">
        <f t="shared" si="5"/>
        <v>26508</v>
      </c>
      <c r="AE19" s="86">
        <f t="shared" si="5"/>
        <v>20315</v>
      </c>
      <c r="AF19" s="86">
        <f t="shared" si="5"/>
        <v>17607</v>
      </c>
      <c r="AG19" s="86">
        <f t="shared" si="5"/>
        <v>18960</v>
      </c>
      <c r="AH19" s="86">
        <f t="shared" si="5"/>
        <v>20582</v>
      </c>
      <c r="AI19" s="86">
        <f t="shared" si="5"/>
        <v>19883</v>
      </c>
      <c r="AJ19" s="86">
        <f t="shared" si="5"/>
        <v>16968</v>
      </c>
      <c r="AK19" s="86">
        <f t="shared" si="5"/>
        <v>16544</v>
      </c>
      <c r="AL19" s="86">
        <f t="shared" si="5"/>
        <v>24495</v>
      </c>
      <c r="AM19" s="86">
        <f t="shared" si="5"/>
        <v>25285</v>
      </c>
      <c r="AN19" s="86">
        <f t="shared" si="5"/>
        <v>26214</v>
      </c>
      <c r="AO19" s="86">
        <f t="shared" si="5"/>
        <v>25620</v>
      </c>
      <c r="AP19" s="86">
        <f t="shared" si="5"/>
        <v>26353</v>
      </c>
      <c r="AQ19" s="86">
        <f t="shared" si="5"/>
        <v>28591</v>
      </c>
      <c r="AR19" s="86">
        <f t="shared" si="5"/>
        <v>29604</v>
      </c>
      <c r="AS19" s="86">
        <f t="shared" si="5"/>
        <v>31158</v>
      </c>
      <c r="AT19" s="86">
        <f t="shared" si="5"/>
        <v>32313</v>
      </c>
      <c r="AU19" s="86">
        <f t="shared" si="5"/>
        <v>33649</v>
      </c>
      <c r="AV19" s="115">
        <f t="shared" si="0"/>
        <v>1</v>
      </c>
      <c r="AW19" s="56">
        <f t="shared" si="1"/>
        <v>1336</v>
      </c>
      <c r="BA19" s="23">
        <f t="shared" si="2"/>
        <v>13766</v>
      </c>
      <c r="BB19" s="94">
        <f t="shared" si="3"/>
        <v>0.69235024895639496</v>
      </c>
    </row>
    <row r="20" spans="1:54" x14ac:dyDescent="0.25">
      <c r="A20" s="55"/>
      <c r="B20" s="55"/>
      <c r="C20" s="51" t="s">
        <v>111</v>
      </c>
    </row>
    <row r="21" spans="1:54" x14ac:dyDescent="0.25">
      <c r="A21" s="55"/>
      <c r="B21" s="55"/>
      <c r="AW21" s="94"/>
    </row>
    <row r="22" spans="1:54" x14ac:dyDescent="0.25">
      <c r="A22" s="55"/>
      <c r="B22" s="55"/>
      <c r="C22" s="53" t="s">
        <v>112</v>
      </c>
      <c r="D22" s="53"/>
    </row>
    <row r="23" spans="1:54" x14ac:dyDescent="0.25">
      <c r="A23" s="55"/>
      <c r="B23" s="55"/>
    </row>
    <row r="28" spans="1:54" x14ac:dyDescent="0.25">
      <c r="AL28" s="56"/>
    </row>
    <row r="29" spans="1:54" x14ac:dyDescent="0.25">
      <c r="AL29" s="56"/>
    </row>
    <row r="30" spans="1:54" x14ac:dyDescent="0.25">
      <c r="AL30" s="56"/>
    </row>
    <row r="31" spans="1:54" x14ac:dyDescent="0.25">
      <c r="AL31" s="56"/>
    </row>
    <row r="32" spans="1:54" x14ac:dyDescent="0.25">
      <c r="AL32" s="56"/>
    </row>
    <row r="33" spans="3:38" x14ac:dyDescent="0.25">
      <c r="AL33" s="56"/>
    </row>
    <row r="34" spans="3:38" x14ac:dyDescent="0.25">
      <c r="AL34" s="56"/>
    </row>
    <row r="35" spans="3:38" x14ac:dyDescent="0.25">
      <c r="AL35" s="56"/>
    </row>
    <row r="36" spans="3:38" x14ac:dyDescent="0.25">
      <c r="AL36" s="56"/>
    </row>
    <row r="37" spans="3:38" x14ac:dyDescent="0.25">
      <c r="AL37" s="56"/>
    </row>
    <row r="38" spans="3:38" x14ac:dyDescent="0.25">
      <c r="AL38" s="56"/>
    </row>
    <row r="39" spans="3:38" x14ac:dyDescent="0.25">
      <c r="AL39" s="56"/>
    </row>
    <row r="40" spans="3:38" x14ac:dyDescent="0.25">
      <c r="AL40" s="56"/>
    </row>
    <row r="41" spans="3:38" x14ac:dyDescent="0.25">
      <c r="AL41" s="56"/>
    </row>
    <row r="42" spans="3:38" x14ac:dyDescent="0.25">
      <c r="C42" s="50"/>
      <c r="AL42" s="56"/>
    </row>
    <row r="43" spans="3:38" x14ac:dyDescent="0.25">
      <c r="C43" s="46"/>
      <c r="AL43" s="56"/>
    </row>
    <row r="44" spans="3:38" x14ac:dyDescent="0.25">
      <c r="C44" s="55"/>
    </row>
    <row r="45" spans="3:38" x14ac:dyDescent="0.25">
      <c r="C45" s="55"/>
    </row>
    <row r="46" spans="3:38" x14ac:dyDescent="0.25">
      <c r="C46" s="56"/>
    </row>
    <row r="47" spans="3:38" x14ac:dyDescent="0.25">
      <c r="C47" s="56"/>
    </row>
    <row r="48" spans="3:38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ht="12.75" customHeight="1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86"/>
    </row>
    <row r="63" spans="3:3" x14ac:dyDescent="0.25">
      <c r="C63" s="62"/>
    </row>
    <row r="64" spans="3:3" x14ac:dyDescent="0.25">
      <c r="C64" s="62"/>
    </row>
    <row r="65" spans="3:3" x14ac:dyDescent="0.25">
      <c r="C65" s="62"/>
    </row>
    <row r="66" spans="3:3" x14ac:dyDescent="0.25">
      <c r="C66" s="62"/>
    </row>
    <row r="67" spans="3:3" x14ac:dyDescent="0.25">
      <c r="C67" s="62"/>
    </row>
    <row r="68" spans="3:3" x14ac:dyDescent="0.25">
      <c r="C68" s="62"/>
    </row>
    <row r="69" spans="3:3" x14ac:dyDescent="0.25">
      <c r="C69" s="62"/>
    </row>
    <row r="70" spans="3:3" x14ac:dyDescent="0.25">
      <c r="C70" s="62"/>
    </row>
    <row r="71" spans="3:3" x14ac:dyDescent="0.25">
      <c r="C71" s="62"/>
    </row>
    <row r="72" spans="3:3" x14ac:dyDescent="0.25">
      <c r="C72" s="62"/>
    </row>
    <row r="73" spans="3:3" x14ac:dyDescent="0.25">
      <c r="C73" s="62"/>
    </row>
    <row r="74" spans="3:3" x14ac:dyDescent="0.25">
      <c r="C74" s="62"/>
    </row>
    <row r="75" spans="3:3" x14ac:dyDescent="0.25">
      <c r="C75" s="62"/>
    </row>
    <row r="76" spans="3:3" x14ac:dyDescent="0.25">
      <c r="C76" s="62"/>
    </row>
    <row r="77" spans="3:3" x14ac:dyDescent="0.25">
      <c r="C77" s="55"/>
    </row>
    <row r="78" spans="3:3" x14ac:dyDescent="0.25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16"/>
  <sheetViews>
    <sheetView tabSelected="1" topLeftCell="T1" zoomScale="80" zoomScaleNormal="80" workbookViewId="0">
      <selection activeCell="AF30" sqref="AF30"/>
    </sheetView>
  </sheetViews>
  <sheetFormatPr defaultColWidth="9.140625" defaultRowHeight="15.75" x14ac:dyDescent="0.25"/>
  <cols>
    <col min="1" max="1" width="3.5703125" style="23" customWidth="1"/>
    <col min="2" max="2" width="33.42578125" style="23" customWidth="1"/>
    <col min="3" max="47" width="9.140625" style="23"/>
    <col min="48" max="48" width="18.28515625" style="23" customWidth="1"/>
    <col min="49" max="16384" width="9.140625" style="23"/>
  </cols>
  <sheetData>
    <row r="1" spans="1:52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H1" s="23">
        <v>2019</v>
      </c>
      <c r="AM1" s="23">
        <v>2020</v>
      </c>
    </row>
    <row r="2" spans="1:52" x14ac:dyDescent="0.25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  <c r="AN2" s="23" t="s">
        <v>1</v>
      </c>
      <c r="AO2" s="27" t="s">
        <v>2</v>
      </c>
      <c r="AP2" s="23" t="s">
        <v>3</v>
      </c>
      <c r="AQ2" s="31" t="s">
        <v>4</v>
      </c>
      <c r="AR2" s="68" t="s">
        <v>5</v>
      </c>
      <c r="AS2" s="31" t="s">
        <v>6</v>
      </c>
      <c r="AT2" s="68" t="s">
        <v>7</v>
      </c>
      <c r="AU2" s="68"/>
    </row>
    <row r="3" spans="1:52" x14ac:dyDescent="0.25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108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56">
        <v>856</v>
      </c>
      <c r="AO3" s="56">
        <v>909</v>
      </c>
      <c r="AP3" s="56">
        <v>997</v>
      </c>
      <c r="AQ3" s="56">
        <v>1033</v>
      </c>
      <c r="AR3" s="65">
        <v>1033</v>
      </c>
      <c r="AS3" s="56">
        <v>1033</v>
      </c>
      <c r="AT3" s="108">
        <v>1095</v>
      </c>
      <c r="AU3" s="115">
        <f>AT3/$AT$14</f>
        <v>3.2541828880501653E-2</v>
      </c>
      <c r="AV3" s="40" t="s">
        <v>35</v>
      </c>
      <c r="AY3" s="23">
        <f>AT3-AH3</f>
        <v>396</v>
      </c>
      <c r="AZ3" s="94">
        <f>AY3/AH3</f>
        <v>0.5665236051502146</v>
      </c>
    </row>
    <row r="4" spans="1:52" x14ac:dyDescent="0.25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108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56">
        <v>1728</v>
      </c>
      <c r="AO4" s="56">
        <v>1918</v>
      </c>
      <c r="AP4" s="56">
        <v>2246</v>
      </c>
      <c r="AQ4" s="56">
        <v>2398</v>
      </c>
      <c r="AR4" s="65">
        <v>3138</v>
      </c>
      <c r="AS4" s="56">
        <v>4130</v>
      </c>
      <c r="AT4" s="108">
        <v>4486</v>
      </c>
      <c r="AU4" s="115">
        <f t="shared" ref="AU4:AU14" si="0">AT4/$AT$14</f>
        <v>0.13331748343189992</v>
      </c>
      <c r="AV4" s="41" t="s">
        <v>85</v>
      </c>
      <c r="AY4" s="23">
        <f t="shared" ref="AY4:AY14" si="1">AT4-AH4</f>
        <v>1005</v>
      </c>
      <c r="AZ4" s="94">
        <f t="shared" ref="AZ4:AZ14" si="2">AY4/AH4</f>
        <v>0.28871014076414825</v>
      </c>
    </row>
    <row r="5" spans="1:52" x14ac:dyDescent="0.25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108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56">
        <v>1204</v>
      </c>
      <c r="AO5" s="56">
        <v>1288</v>
      </c>
      <c r="AP5" s="56">
        <v>1432</v>
      </c>
      <c r="AQ5" s="56">
        <v>1533</v>
      </c>
      <c r="AR5" s="65">
        <v>1571</v>
      </c>
      <c r="AS5" s="56">
        <v>1563</v>
      </c>
      <c r="AT5" s="108">
        <v>1654</v>
      </c>
      <c r="AU5" s="115">
        <f t="shared" si="0"/>
        <v>4.9154506820410712E-2</v>
      </c>
      <c r="AV5" s="41" t="s">
        <v>36</v>
      </c>
      <c r="AY5" s="23">
        <f t="shared" si="1"/>
        <v>524</v>
      </c>
      <c r="AZ5" s="94">
        <f t="shared" si="2"/>
        <v>0.46371681415929206</v>
      </c>
    </row>
    <row r="6" spans="1:52" x14ac:dyDescent="0.25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108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56">
        <v>3859</v>
      </c>
      <c r="AO6" s="56">
        <v>4001</v>
      </c>
      <c r="AP6" s="56">
        <v>4325</v>
      </c>
      <c r="AQ6" s="56">
        <v>4567</v>
      </c>
      <c r="AR6" s="65">
        <v>4651</v>
      </c>
      <c r="AS6" s="56">
        <v>4971</v>
      </c>
      <c r="AT6" s="108">
        <v>5193</v>
      </c>
      <c r="AU6" s="115">
        <f t="shared" si="0"/>
        <v>0.15432850901958453</v>
      </c>
      <c r="AV6" s="117" t="s">
        <v>86</v>
      </c>
      <c r="AW6" s="109"/>
      <c r="AX6" s="109"/>
      <c r="AY6" s="109">
        <f t="shared" si="1"/>
        <v>1957</v>
      </c>
      <c r="AZ6" s="110">
        <f t="shared" si="2"/>
        <v>0.60475896168108778</v>
      </c>
    </row>
    <row r="7" spans="1:52" x14ac:dyDescent="0.25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108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56">
        <v>8305</v>
      </c>
      <c r="AO7" s="56">
        <v>8454</v>
      </c>
      <c r="AP7" s="56">
        <v>9159</v>
      </c>
      <c r="AQ7" s="56">
        <v>9381</v>
      </c>
      <c r="AR7" s="65">
        <v>9981</v>
      </c>
      <c r="AS7" s="56">
        <v>9672</v>
      </c>
      <c r="AT7" s="114">
        <v>9889</v>
      </c>
      <c r="AU7" s="116">
        <f t="shared" si="0"/>
        <v>0.29388689114089572</v>
      </c>
      <c r="AV7" s="117" t="s">
        <v>84</v>
      </c>
      <c r="AW7" s="109"/>
      <c r="AX7" s="109"/>
      <c r="AY7" s="109">
        <f t="shared" si="1"/>
        <v>5338</v>
      </c>
      <c r="AZ7" s="110">
        <f t="shared" si="2"/>
        <v>1.1729290265875632</v>
      </c>
    </row>
    <row r="8" spans="1:52" x14ac:dyDescent="0.25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108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56">
        <v>52</v>
      </c>
      <c r="AO8" s="56">
        <v>54</v>
      </c>
      <c r="AP8" s="56">
        <v>61</v>
      </c>
      <c r="AQ8" s="56">
        <v>64</v>
      </c>
      <c r="AR8" s="65">
        <v>57</v>
      </c>
      <c r="AS8" s="56">
        <v>60</v>
      </c>
      <c r="AT8" s="108">
        <v>63</v>
      </c>
      <c r="AU8" s="115">
        <f t="shared" si="0"/>
        <v>1.8722696068233825E-3</v>
      </c>
      <c r="AV8" s="40" t="s">
        <v>37</v>
      </c>
      <c r="AY8" s="23">
        <f t="shared" si="1"/>
        <v>31</v>
      </c>
      <c r="AZ8" s="94">
        <f t="shared" si="2"/>
        <v>0.96875</v>
      </c>
    </row>
    <row r="9" spans="1:52" x14ac:dyDescent="0.25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108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56">
        <v>1145</v>
      </c>
      <c r="AO9" s="56">
        <v>1258</v>
      </c>
      <c r="AP9" s="56">
        <v>1405</v>
      </c>
      <c r="AQ9" s="56">
        <v>1474</v>
      </c>
      <c r="AR9" s="65">
        <v>1463</v>
      </c>
      <c r="AS9" s="56">
        <v>1404</v>
      </c>
      <c r="AT9" s="108">
        <v>1458</v>
      </c>
      <c r="AU9" s="115">
        <f t="shared" si="0"/>
        <v>4.3329668043626854E-2</v>
      </c>
      <c r="AV9" s="40" t="s">
        <v>83</v>
      </c>
      <c r="AY9" s="23">
        <f t="shared" si="1"/>
        <v>347</v>
      </c>
      <c r="AZ9" s="94">
        <f t="shared" si="2"/>
        <v>0.31233123312331235</v>
      </c>
    </row>
    <row r="10" spans="1:52" x14ac:dyDescent="0.25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108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56">
        <v>1012</v>
      </c>
      <c r="AO10" s="56">
        <v>1033</v>
      </c>
      <c r="AP10" s="56">
        <v>1116</v>
      </c>
      <c r="AQ10" s="56">
        <v>1126</v>
      </c>
      <c r="AR10" s="65">
        <v>1104</v>
      </c>
      <c r="AS10" s="56">
        <v>1103</v>
      </c>
      <c r="AT10" s="108">
        <v>1115</v>
      </c>
      <c r="AU10" s="115">
        <f t="shared" si="0"/>
        <v>3.3136200184255102E-2</v>
      </c>
      <c r="AV10" s="40" t="s">
        <v>38</v>
      </c>
      <c r="AY10" s="23">
        <f t="shared" si="1"/>
        <v>600</v>
      </c>
      <c r="AZ10" s="94">
        <f t="shared" si="2"/>
        <v>1.1650485436893203</v>
      </c>
    </row>
    <row r="11" spans="1:52" x14ac:dyDescent="0.25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108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56">
        <v>6104</v>
      </c>
      <c r="AO11" s="56">
        <v>6062</v>
      </c>
      <c r="AP11" s="56">
        <v>6433</v>
      </c>
      <c r="AQ11" s="56">
        <v>6537</v>
      </c>
      <c r="AR11" s="65">
        <v>6510</v>
      </c>
      <c r="AS11" s="56">
        <v>6642</v>
      </c>
      <c r="AT11" s="114">
        <v>6701</v>
      </c>
      <c r="AU11" s="116">
        <f t="shared" si="0"/>
        <v>0.19914410532259502</v>
      </c>
      <c r="AV11" s="117" t="s">
        <v>87</v>
      </c>
      <c r="AW11" s="109"/>
      <c r="AX11" s="109"/>
      <c r="AY11" s="109">
        <f t="shared" si="1"/>
        <v>3389</v>
      </c>
      <c r="AZ11" s="110">
        <f t="shared" si="2"/>
        <v>1.0232487922705313</v>
      </c>
    </row>
    <row r="12" spans="1:52" x14ac:dyDescent="0.25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108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56">
        <v>41</v>
      </c>
      <c r="AO12" s="56">
        <v>44</v>
      </c>
      <c r="AP12" s="56">
        <v>49</v>
      </c>
      <c r="AQ12" s="56">
        <v>52</v>
      </c>
      <c r="AR12" s="56">
        <v>56</v>
      </c>
      <c r="AS12" s="56">
        <v>53</v>
      </c>
      <c r="AT12" s="108">
        <v>60</v>
      </c>
      <c r="AU12" s="115">
        <f t="shared" si="0"/>
        <v>1.7831139112603643E-3</v>
      </c>
      <c r="AV12" s="41" t="s">
        <v>39</v>
      </c>
      <c r="AY12" s="23">
        <f t="shared" si="1"/>
        <v>-2</v>
      </c>
      <c r="AZ12" s="94">
        <f t="shared" si="2"/>
        <v>-3.2258064516129031E-2</v>
      </c>
    </row>
    <row r="13" spans="1:52" x14ac:dyDescent="0.25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108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56">
        <v>1314</v>
      </c>
      <c r="AO13" s="56">
        <v>1332</v>
      </c>
      <c r="AP13" s="56">
        <v>1368</v>
      </c>
      <c r="AQ13" s="56">
        <v>1439</v>
      </c>
      <c r="AR13" s="56">
        <v>1594</v>
      </c>
      <c r="AS13" s="56">
        <v>1682</v>
      </c>
      <c r="AT13" s="108">
        <v>1935</v>
      </c>
      <c r="AU13" s="115">
        <f t="shared" si="0"/>
        <v>5.7505423638146751E-2</v>
      </c>
      <c r="AV13" s="41" t="s">
        <v>40</v>
      </c>
      <c r="AY13" s="23">
        <f t="shared" si="1"/>
        <v>181</v>
      </c>
      <c r="AZ13" s="94">
        <f t="shared" si="2"/>
        <v>0.1031927023945268</v>
      </c>
    </row>
    <row r="14" spans="1:52" x14ac:dyDescent="0.25">
      <c r="B14" s="35" t="s">
        <v>12</v>
      </c>
      <c r="C14" s="23">
        <f t="shared" ref="C14:F14" si="3">SUM(C3:C13)</f>
        <v>42839</v>
      </c>
      <c r="D14" s="23">
        <f t="shared" si="3"/>
        <v>42326</v>
      </c>
      <c r="E14" s="23">
        <f t="shared" si="3"/>
        <v>39088</v>
      </c>
      <c r="F14" s="23">
        <f t="shared" si="3"/>
        <v>32804</v>
      </c>
      <c r="G14" s="23">
        <f t="shared" ref="G14:AT14" si="4">SUM(G3:G13)</f>
        <v>29922</v>
      </c>
      <c r="H14" s="23">
        <f t="shared" si="4"/>
        <v>30577</v>
      </c>
      <c r="I14" s="23">
        <f t="shared" si="4"/>
        <v>31670</v>
      </c>
      <c r="J14" s="23">
        <f t="shared" si="4"/>
        <v>31003</v>
      </c>
      <c r="K14" s="23">
        <f t="shared" si="4"/>
        <v>27951</v>
      </c>
      <c r="L14" s="23">
        <f t="shared" si="4"/>
        <v>26436</v>
      </c>
      <c r="M14" s="23">
        <f t="shared" si="4"/>
        <v>33780</v>
      </c>
      <c r="N14" s="23">
        <f t="shared" si="4"/>
        <v>35771</v>
      </c>
      <c r="O14" s="23">
        <f t="shared" si="4"/>
        <v>35989</v>
      </c>
      <c r="P14" s="23">
        <f t="shared" si="4"/>
        <v>34204</v>
      </c>
      <c r="Q14" s="23">
        <f t="shared" si="4"/>
        <v>30616</v>
      </c>
      <c r="R14" s="23">
        <f t="shared" si="4"/>
        <v>24903</v>
      </c>
      <c r="S14" s="23">
        <f t="shared" si="4"/>
        <v>22839</v>
      </c>
      <c r="T14" s="23">
        <f t="shared" si="4"/>
        <v>23808</v>
      </c>
      <c r="U14" s="23">
        <f t="shared" si="4"/>
        <v>24803</v>
      </c>
      <c r="V14" s="23">
        <f t="shared" si="4"/>
        <v>23866</v>
      </c>
      <c r="W14" s="23">
        <f t="shared" si="4"/>
        <v>21399</v>
      </c>
      <c r="X14" s="23">
        <f t="shared" si="4"/>
        <v>20447</v>
      </c>
      <c r="Y14" s="23">
        <f t="shared" si="4"/>
        <v>28514</v>
      </c>
      <c r="Z14" s="23">
        <f t="shared" si="4"/>
        <v>29800</v>
      </c>
      <c r="AA14" s="23">
        <f t="shared" si="4"/>
        <v>30951</v>
      </c>
      <c r="AB14" s="23">
        <f t="shared" si="4"/>
        <v>29751</v>
      </c>
      <c r="AC14" s="23">
        <f t="shared" si="4"/>
        <v>26508</v>
      </c>
      <c r="AD14" s="23">
        <f t="shared" si="4"/>
        <v>20315</v>
      </c>
      <c r="AE14" s="23">
        <f t="shared" si="4"/>
        <v>17607</v>
      </c>
      <c r="AF14" s="23">
        <f t="shared" si="4"/>
        <v>18960</v>
      </c>
      <c r="AG14" s="23">
        <f t="shared" si="4"/>
        <v>20582</v>
      </c>
      <c r="AH14" s="106">
        <f t="shared" si="4"/>
        <v>19883</v>
      </c>
      <c r="AI14" s="23">
        <f t="shared" si="4"/>
        <v>16968</v>
      </c>
      <c r="AJ14" s="23">
        <f t="shared" si="4"/>
        <v>16544</v>
      </c>
      <c r="AK14" s="23">
        <f t="shared" si="4"/>
        <v>24495</v>
      </c>
      <c r="AL14" s="23">
        <f t="shared" si="4"/>
        <v>25285</v>
      </c>
      <c r="AM14" s="23">
        <f t="shared" si="4"/>
        <v>26214</v>
      </c>
      <c r="AN14" s="23">
        <f t="shared" si="4"/>
        <v>25620</v>
      </c>
      <c r="AO14" s="23">
        <f t="shared" si="4"/>
        <v>26353</v>
      </c>
      <c r="AP14" s="23">
        <f t="shared" si="4"/>
        <v>28591</v>
      </c>
      <c r="AQ14" s="23">
        <f t="shared" si="4"/>
        <v>29604</v>
      </c>
      <c r="AR14" s="23">
        <f t="shared" si="4"/>
        <v>31158</v>
      </c>
      <c r="AS14" s="23">
        <f t="shared" si="4"/>
        <v>32313</v>
      </c>
      <c r="AT14" s="106">
        <f t="shared" si="4"/>
        <v>33649</v>
      </c>
      <c r="AU14" s="115">
        <f t="shared" si="0"/>
        <v>1</v>
      </c>
      <c r="AV14" s="35" t="s">
        <v>12</v>
      </c>
      <c r="AY14" s="23">
        <f t="shared" si="1"/>
        <v>13766</v>
      </c>
      <c r="AZ14" s="94">
        <f t="shared" si="2"/>
        <v>0.69235024895639496</v>
      </c>
    </row>
    <row r="16" spans="1:52" x14ac:dyDescent="0.25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43"/>
  <sheetViews>
    <sheetView topLeftCell="W1" zoomScale="90" zoomScaleNormal="90" workbookViewId="0">
      <selection activeCell="AW20" sqref="AW20"/>
    </sheetView>
  </sheetViews>
  <sheetFormatPr defaultRowHeight="15" x14ac:dyDescent="0.25"/>
  <cols>
    <col min="1" max="1" width="14" customWidth="1"/>
    <col min="2" max="10" width="9.140625" style="65"/>
    <col min="11" max="11" width="11.7109375" style="65" customWidth="1"/>
    <col min="12" max="39" width="9.140625" style="65"/>
    <col min="40" max="41" width="8.85546875" style="65"/>
    <col min="42" max="45" width="9.140625" style="65"/>
    <col min="46" max="46" width="10.5703125" style="65" customWidth="1"/>
  </cols>
  <sheetData>
    <row r="1" spans="1:48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/>
      <c r="AC1" s="8"/>
      <c r="AD1" s="8"/>
      <c r="AE1" s="8"/>
      <c r="AF1" s="8"/>
      <c r="AG1" s="8">
        <v>2019</v>
      </c>
      <c r="AH1" s="8"/>
      <c r="AI1" s="8"/>
      <c r="AJ1" s="8"/>
      <c r="AK1" s="8"/>
      <c r="AL1" s="8">
        <v>2020</v>
      </c>
      <c r="AM1" s="8"/>
      <c r="AN1" s="8"/>
      <c r="AO1" s="8"/>
      <c r="AP1" s="8"/>
      <c r="AQ1" s="8"/>
      <c r="AR1" s="8"/>
      <c r="AS1" s="8"/>
    </row>
    <row r="2" spans="1:48" x14ac:dyDescent="0.25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</v>
      </c>
      <c r="AN2" s="12" t="s">
        <v>2</v>
      </c>
      <c r="AO2" s="88" t="s">
        <v>3</v>
      </c>
      <c r="AP2" s="13" t="s">
        <v>4</v>
      </c>
      <c r="AQ2" s="88" t="s">
        <v>5</v>
      </c>
      <c r="AR2" s="12" t="s">
        <v>6</v>
      </c>
      <c r="AS2" s="88" t="s">
        <v>7</v>
      </c>
      <c r="AT2" s="88" t="s">
        <v>108</v>
      </c>
      <c r="AU2" s="80" t="s">
        <v>109</v>
      </c>
    </row>
    <row r="3" spans="1:48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9">
        <f>147+1362</f>
        <v>1509</v>
      </c>
      <c r="AN3" s="9">
        <f>144+1411</f>
        <v>1555</v>
      </c>
      <c r="AO3" s="9">
        <f>140+1589</f>
        <v>1729</v>
      </c>
      <c r="AP3" s="9">
        <f>136+1684</f>
        <v>1820</v>
      </c>
      <c r="AQ3" s="9">
        <f>121+1752</f>
        <v>1873</v>
      </c>
      <c r="AR3" s="9">
        <f>118+1807</f>
        <v>1925</v>
      </c>
      <c r="AS3" s="9">
        <f>115+1838</f>
        <v>1953</v>
      </c>
      <c r="AT3" s="2">
        <f>AS3-AG3</f>
        <v>1003</v>
      </c>
      <c r="AU3" s="2">
        <f>AS3-AR3</f>
        <v>28</v>
      </c>
      <c r="AV3" s="14" t="s">
        <v>51</v>
      </c>
    </row>
    <row r="4" spans="1:48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63">
        <v>3191</v>
      </c>
      <c r="AN4" s="63">
        <v>3375</v>
      </c>
      <c r="AO4" s="63">
        <v>3820</v>
      </c>
      <c r="AP4" s="63">
        <v>4016</v>
      </c>
      <c r="AQ4" s="63">
        <v>4195</v>
      </c>
      <c r="AR4" s="63">
        <v>4395</v>
      </c>
      <c r="AS4" s="63">
        <v>4655</v>
      </c>
      <c r="AT4" s="2">
        <f t="shared" ref="AT4:AT10" si="0">AS4-AG4</f>
        <v>2127</v>
      </c>
      <c r="AU4" s="2">
        <f t="shared" ref="AU4:AU9" si="1">AS4-AR4</f>
        <v>260</v>
      </c>
      <c r="AV4" s="14" t="s">
        <v>46</v>
      </c>
    </row>
    <row r="5" spans="1:48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63">
        <v>6656</v>
      </c>
      <c r="AN5" s="63">
        <v>6990</v>
      </c>
      <c r="AO5" s="63">
        <v>7653</v>
      </c>
      <c r="AP5" s="63">
        <v>7970</v>
      </c>
      <c r="AQ5" s="63">
        <v>8705</v>
      </c>
      <c r="AR5" s="63">
        <v>9372</v>
      </c>
      <c r="AS5" s="63">
        <v>9784</v>
      </c>
      <c r="AT5" s="118">
        <f t="shared" si="0"/>
        <v>3822</v>
      </c>
      <c r="AU5" s="2">
        <f t="shared" si="1"/>
        <v>412</v>
      </c>
      <c r="AV5" s="119" t="s">
        <v>47</v>
      </c>
    </row>
    <row r="6" spans="1:48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63">
        <v>5700</v>
      </c>
      <c r="AN6" s="63">
        <v>5790</v>
      </c>
      <c r="AO6" s="63">
        <v>6252</v>
      </c>
      <c r="AP6" s="63">
        <v>6420</v>
      </c>
      <c r="AQ6" s="63">
        <v>6676</v>
      </c>
      <c r="AR6" s="63">
        <v>6856</v>
      </c>
      <c r="AS6" s="63">
        <v>7049</v>
      </c>
      <c r="AT6" s="118">
        <f t="shared" si="0"/>
        <v>3154</v>
      </c>
      <c r="AU6" s="2">
        <f t="shared" si="1"/>
        <v>193</v>
      </c>
      <c r="AV6" s="119" t="s">
        <v>48</v>
      </c>
    </row>
    <row r="7" spans="1:48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9">
        <f>2860+2981</f>
        <v>5841</v>
      </c>
      <c r="AN7" s="9">
        <f>2888+2951</f>
        <v>5839</v>
      </c>
      <c r="AO7" s="9">
        <f>3079+3088</f>
        <v>6167</v>
      </c>
      <c r="AP7" s="9">
        <f>3141+3163</f>
        <v>6304</v>
      </c>
      <c r="AQ7" s="9">
        <f>3249+3276</f>
        <v>6525</v>
      </c>
      <c r="AR7" s="9">
        <f>3296+3255</f>
        <v>6551</v>
      </c>
      <c r="AS7" s="9">
        <f>3369+3368</f>
        <v>6737</v>
      </c>
      <c r="AT7" s="2">
        <f t="shared" si="0"/>
        <v>2381</v>
      </c>
      <c r="AU7" s="2">
        <f t="shared" si="1"/>
        <v>186</v>
      </c>
      <c r="AV7" s="15" t="s">
        <v>52</v>
      </c>
    </row>
    <row r="8" spans="1:48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63">
        <v>2544</v>
      </c>
      <c r="AN8" s="63">
        <v>2611</v>
      </c>
      <c r="AO8" s="63">
        <v>2755</v>
      </c>
      <c r="AP8" s="63">
        <v>2833</v>
      </c>
      <c r="AQ8" s="63">
        <v>2919</v>
      </c>
      <c r="AR8" s="63">
        <v>2946</v>
      </c>
      <c r="AS8" s="63">
        <v>3169</v>
      </c>
      <c r="AT8" s="2">
        <f t="shared" si="0"/>
        <v>1107</v>
      </c>
      <c r="AU8" s="2">
        <f t="shared" si="1"/>
        <v>223</v>
      </c>
      <c r="AV8" s="15" t="s">
        <v>49</v>
      </c>
    </row>
    <row r="9" spans="1:48" x14ac:dyDescent="0.25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63">
        <v>179</v>
      </c>
      <c r="AN9" s="63">
        <v>193</v>
      </c>
      <c r="AO9" s="63">
        <v>215</v>
      </c>
      <c r="AP9" s="63">
        <v>241</v>
      </c>
      <c r="AQ9" s="63">
        <v>265</v>
      </c>
      <c r="AR9" s="63">
        <v>268</v>
      </c>
      <c r="AS9" s="63">
        <v>302</v>
      </c>
      <c r="AT9" s="2">
        <f t="shared" si="0"/>
        <v>172</v>
      </c>
      <c r="AU9" s="2">
        <f t="shared" si="1"/>
        <v>34</v>
      </c>
      <c r="AV9" s="15" t="s">
        <v>50</v>
      </c>
    </row>
    <row r="10" spans="1:48" x14ac:dyDescent="0.25">
      <c r="A10" s="10" t="s">
        <v>12</v>
      </c>
      <c r="B10" s="9">
        <f t="shared" ref="B10:AN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9">
        <f t="shared" si="2"/>
        <v>25620</v>
      </c>
      <c r="AN10" s="9">
        <f t="shared" si="2"/>
        <v>26353</v>
      </c>
      <c r="AO10" s="9">
        <f>SUM(AO3:AO9)</f>
        <v>28591</v>
      </c>
      <c r="AP10" s="9">
        <f>SUM(AP3:AP9)</f>
        <v>29604</v>
      </c>
      <c r="AQ10" s="9">
        <f>SUM(AQ3:AQ9)</f>
        <v>31158</v>
      </c>
      <c r="AR10" s="9">
        <f>SUM(AR3:AR9)</f>
        <v>32313</v>
      </c>
      <c r="AS10" s="9">
        <f>SUM(AS3:AS9)</f>
        <v>33649</v>
      </c>
      <c r="AT10" s="2">
        <f t="shared" si="0"/>
        <v>13766</v>
      </c>
      <c r="AU10" s="2">
        <f t="shared" ref="AU10" si="3">AR10-AQ10</f>
        <v>1155</v>
      </c>
    </row>
    <row r="12" spans="1:48" x14ac:dyDescent="0.25">
      <c r="A12" s="17"/>
    </row>
    <row r="13" spans="1:48" ht="18" customHeight="1" x14ac:dyDescent="0.25">
      <c r="A13" s="18"/>
      <c r="C13" s="57" t="s">
        <v>106</v>
      </c>
    </row>
    <row r="14" spans="1:48" s="5" customForma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65"/>
      <c r="AU14" s="65"/>
    </row>
    <row r="15" spans="1:48" s="5" customFormat="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65"/>
      <c r="AU15" s="65"/>
    </row>
    <row r="16" spans="1:48" s="5" customFormat="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5"/>
      <c r="AU16" s="65"/>
    </row>
    <row r="17" spans="1:47" s="5" customFormat="1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65"/>
      <c r="AU17" s="65"/>
    </row>
    <row r="18" spans="1:47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U18" s="65"/>
    </row>
    <row r="19" spans="1:47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U19" s="65"/>
    </row>
    <row r="20" spans="1:47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U20" s="65"/>
    </row>
    <row r="21" spans="1:47" x14ac:dyDescent="0.2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U21" s="65"/>
    </row>
    <row r="22" spans="1:47" x14ac:dyDescent="0.2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U22" s="65"/>
    </row>
    <row r="23" spans="1:47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U23" s="65"/>
    </row>
    <row r="24" spans="1:47" x14ac:dyDescent="0.25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U24" s="65"/>
    </row>
    <row r="25" spans="1:47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U25" s="65"/>
    </row>
    <row r="26" spans="1:47" x14ac:dyDescent="0.25">
      <c r="A26" s="17"/>
      <c r="AU26" s="65"/>
    </row>
    <row r="27" spans="1:47" x14ac:dyDescent="0.25">
      <c r="A27" s="17"/>
      <c r="AU27" s="65"/>
    </row>
    <row r="28" spans="1:47" x14ac:dyDescent="0.25">
      <c r="A28" s="17"/>
      <c r="AU28" s="65"/>
    </row>
    <row r="29" spans="1:47" x14ac:dyDescent="0.25">
      <c r="A29" s="17"/>
      <c r="AU29" s="65"/>
    </row>
    <row r="30" spans="1:47" x14ac:dyDescent="0.25">
      <c r="A30" s="5"/>
      <c r="AU30" s="65"/>
    </row>
    <row r="31" spans="1:47" x14ac:dyDescent="0.25">
      <c r="A31" s="5"/>
      <c r="AU31" s="65"/>
    </row>
    <row r="32" spans="1:47" x14ac:dyDescent="0.25">
      <c r="A32" s="5"/>
      <c r="AU32" s="65"/>
    </row>
    <row r="33" spans="1:47" x14ac:dyDescent="0.25">
      <c r="A33" s="5"/>
      <c r="AU33" s="65"/>
    </row>
    <row r="34" spans="1:47" x14ac:dyDescent="0.25">
      <c r="A34" s="22"/>
      <c r="AU34" s="65"/>
    </row>
    <row r="35" spans="1:47" x14ac:dyDescent="0.25">
      <c r="A35" s="22"/>
    </row>
    <row r="36" spans="1:47" x14ac:dyDescent="0.25">
      <c r="A36" s="22"/>
    </row>
    <row r="37" spans="1:47" x14ac:dyDescent="0.25">
      <c r="A37" s="22"/>
    </row>
    <row r="38" spans="1:47" x14ac:dyDescent="0.25">
      <c r="A38" s="22"/>
    </row>
    <row r="39" spans="1:47" x14ac:dyDescent="0.25">
      <c r="A39" s="22"/>
    </row>
    <row r="40" spans="1:47" x14ac:dyDescent="0.25">
      <c r="A40" s="22"/>
    </row>
    <row r="41" spans="1:47" x14ac:dyDescent="0.25">
      <c r="A41" s="22"/>
    </row>
    <row r="42" spans="1:47" x14ac:dyDescent="0.25">
      <c r="A42" s="22"/>
    </row>
    <row r="43" spans="1:47" x14ac:dyDescent="0.25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Z37"/>
  <sheetViews>
    <sheetView topLeftCell="T1" zoomScale="80" zoomScaleNormal="80" workbookViewId="0">
      <selection activeCell="AT7" sqref="AT7"/>
    </sheetView>
  </sheetViews>
  <sheetFormatPr defaultColWidth="9.140625" defaultRowHeight="15.75" x14ac:dyDescent="0.25"/>
  <cols>
    <col min="1" max="1" width="14.28515625" style="23" customWidth="1"/>
    <col min="2" max="46" width="9.140625" style="23"/>
    <col min="47" max="47" width="9.7109375" style="23" customWidth="1"/>
    <col min="48" max="16384" width="9.140625" style="23"/>
  </cols>
  <sheetData>
    <row r="1" spans="1:52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/>
      <c r="AG1" s="36">
        <v>2019</v>
      </c>
      <c r="AH1" s="36"/>
      <c r="AI1" s="36"/>
      <c r="AJ1" s="36"/>
      <c r="AK1" s="36"/>
      <c r="AL1" s="36">
        <v>2020</v>
      </c>
      <c r="AM1" s="36"/>
      <c r="AN1" s="36"/>
      <c r="AO1" s="36"/>
      <c r="AP1" s="36"/>
      <c r="AQ1" s="36"/>
      <c r="AR1" s="36"/>
      <c r="AS1" s="36"/>
    </row>
    <row r="2" spans="1:52" x14ac:dyDescent="0.25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36" t="s">
        <v>1</v>
      </c>
      <c r="AN2" s="27" t="s">
        <v>2</v>
      </c>
      <c r="AO2" s="36" t="s">
        <v>3</v>
      </c>
      <c r="AP2" s="31" t="s">
        <v>4</v>
      </c>
      <c r="AQ2" s="68" t="s">
        <v>5</v>
      </c>
      <c r="AR2" s="31" t="s">
        <v>6</v>
      </c>
      <c r="AS2" s="68" t="s">
        <v>7</v>
      </c>
      <c r="AT2" s="23" t="s">
        <v>109</v>
      </c>
      <c r="AU2" s="23" t="s">
        <v>120</v>
      </c>
      <c r="AV2" s="23" t="s">
        <v>108</v>
      </c>
      <c r="AZ2" s="94"/>
    </row>
    <row r="3" spans="1:52" x14ac:dyDescent="0.25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9">
        <v>1167</v>
      </c>
      <c r="AN3" s="9">
        <v>1218</v>
      </c>
      <c r="AO3" s="9">
        <v>807</v>
      </c>
      <c r="AP3" s="9">
        <v>888</v>
      </c>
      <c r="AQ3" s="9">
        <v>2395</v>
      </c>
      <c r="AR3" s="9">
        <v>1255</v>
      </c>
      <c r="AS3" s="9">
        <v>784</v>
      </c>
      <c r="AT3" s="26">
        <f>AS3-AR3</f>
        <v>-471</v>
      </c>
      <c r="AU3" s="94">
        <f>AT3/AR3</f>
        <v>-0.37529880478087652</v>
      </c>
      <c r="AV3" s="26">
        <f>AS3-AG3</f>
        <v>-392</v>
      </c>
      <c r="AW3" s="40" t="s">
        <v>41</v>
      </c>
      <c r="AZ3" s="94">
        <f>AS3/$AS$10</f>
        <v>2.3299355107135426E-2</v>
      </c>
    </row>
    <row r="4" spans="1:52" x14ac:dyDescent="0.25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63">
        <v>7484</v>
      </c>
      <c r="AN4" s="63">
        <v>6541</v>
      </c>
      <c r="AO4" s="63">
        <v>6850</v>
      </c>
      <c r="AP4" s="63">
        <v>6121</v>
      </c>
      <c r="AQ4" s="63">
        <v>5650</v>
      </c>
      <c r="AR4" s="63">
        <v>8519</v>
      </c>
      <c r="AS4" s="63">
        <v>8882</v>
      </c>
      <c r="AT4" s="26">
        <f t="shared" ref="AT4:AT10" si="0">AS4-AR4</f>
        <v>363</v>
      </c>
      <c r="AU4" s="94">
        <f t="shared" ref="AU4:AU10" si="1">AT4/AR4</f>
        <v>4.2610635051062329E-2</v>
      </c>
      <c r="AV4" s="26">
        <f t="shared" ref="AV4:AV10" si="2">AS4-AG4</f>
        <v>357</v>
      </c>
      <c r="AW4" s="41" t="s">
        <v>42</v>
      </c>
      <c r="AZ4" s="94">
        <f t="shared" ref="AZ4:AZ10" si="3">AS4/$AS$10</f>
        <v>0.26396029599690929</v>
      </c>
    </row>
    <row r="5" spans="1:52" s="104" customFormat="1" x14ac:dyDescent="0.25">
      <c r="A5" s="101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V5" s="103"/>
      <c r="W5" s="103"/>
      <c r="X5" s="103"/>
      <c r="Y5" s="103"/>
      <c r="Z5" s="103">
        <f>SUM(Z3:Z4)</f>
        <v>16723</v>
      </c>
      <c r="AA5" s="103">
        <f t="shared" ref="AA5:AR5" si="4">SUM(AA3:AA4)</f>
        <v>9822</v>
      </c>
      <c r="AB5" s="103">
        <f t="shared" si="4"/>
        <v>7600</v>
      </c>
      <c r="AC5" s="103">
        <f t="shared" si="4"/>
        <v>5790</v>
      </c>
      <c r="AD5" s="103">
        <f t="shared" si="4"/>
        <v>5815</v>
      </c>
      <c r="AE5" s="103">
        <f t="shared" si="4"/>
        <v>8126</v>
      </c>
      <c r="AF5" s="103">
        <f t="shared" si="4"/>
        <v>10405</v>
      </c>
      <c r="AG5" s="103">
        <f t="shared" si="4"/>
        <v>9701</v>
      </c>
      <c r="AH5" s="103">
        <f t="shared" si="4"/>
        <v>6563</v>
      </c>
      <c r="AI5" s="103">
        <f t="shared" si="4"/>
        <v>6686</v>
      </c>
      <c r="AJ5" s="103">
        <f t="shared" si="4"/>
        <v>15176</v>
      </c>
      <c r="AK5" s="103">
        <f t="shared" si="4"/>
        <v>15812</v>
      </c>
      <c r="AL5" s="103">
        <f t="shared" si="4"/>
        <v>15175</v>
      </c>
      <c r="AM5" s="103">
        <f t="shared" si="4"/>
        <v>8651</v>
      </c>
      <c r="AN5" s="103">
        <f t="shared" si="4"/>
        <v>7759</v>
      </c>
      <c r="AO5" s="103">
        <f t="shared" si="4"/>
        <v>7657</v>
      </c>
      <c r="AP5" s="103">
        <f t="shared" si="4"/>
        <v>7009</v>
      </c>
      <c r="AQ5" s="103">
        <f t="shared" si="4"/>
        <v>8045</v>
      </c>
      <c r="AR5" s="103">
        <f t="shared" si="4"/>
        <v>9774</v>
      </c>
      <c r="AS5" s="103">
        <f>784+8882</f>
        <v>9666</v>
      </c>
      <c r="AT5" s="26">
        <f t="shared" si="0"/>
        <v>-108</v>
      </c>
      <c r="AU5" s="94">
        <f t="shared" si="1"/>
        <v>-1.1049723756906077E-2</v>
      </c>
      <c r="AV5" s="26">
        <f t="shared" si="2"/>
        <v>-35</v>
      </c>
      <c r="AW5" s="101" t="s">
        <v>121</v>
      </c>
      <c r="AZ5" s="94">
        <f t="shared" si="3"/>
        <v>0.28725965110404472</v>
      </c>
    </row>
    <row r="6" spans="1:52" x14ac:dyDescent="0.25">
      <c r="A6" s="41" t="s">
        <v>43</v>
      </c>
      <c r="B6" s="36">
        <v>7465</v>
      </c>
      <c r="C6" s="36">
        <v>12325</v>
      </c>
      <c r="D6" s="36">
        <v>11915</v>
      </c>
      <c r="E6" s="36">
        <v>7191</v>
      </c>
      <c r="F6" s="36">
        <v>4529</v>
      </c>
      <c r="G6" s="36">
        <v>4351</v>
      </c>
      <c r="H6" s="36">
        <v>3779</v>
      </c>
      <c r="I6" s="36">
        <v>4419</v>
      </c>
      <c r="J6" s="36">
        <v>4363</v>
      </c>
      <c r="K6" s="36">
        <v>4185</v>
      </c>
      <c r="L6" s="36">
        <v>4022</v>
      </c>
      <c r="M6" s="36">
        <v>4184</v>
      </c>
      <c r="N6" s="36">
        <v>5563</v>
      </c>
      <c r="O6" s="36">
        <v>10743</v>
      </c>
      <c r="P6" s="36">
        <v>9639</v>
      </c>
      <c r="Q6" s="36">
        <v>5309</v>
      </c>
      <c r="R6" s="36">
        <v>3610</v>
      </c>
      <c r="S6" s="63">
        <v>3393</v>
      </c>
      <c r="T6" s="63">
        <v>3372</v>
      </c>
      <c r="U6" s="63">
        <v>3904</v>
      </c>
      <c r="V6" s="63">
        <v>4247</v>
      </c>
      <c r="W6" s="63">
        <v>3508</v>
      </c>
      <c r="X6" s="63">
        <v>3215</v>
      </c>
      <c r="Y6" s="63">
        <v>3489</v>
      </c>
      <c r="Z6" s="63">
        <v>5719</v>
      </c>
      <c r="AA6" s="63">
        <v>11658</v>
      </c>
      <c r="AB6" s="63">
        <v>10523</v>
      </c>
      <c r="AC6" s="63">
        <v>5868</v>
      </c>
      <c r="AD6" s="63">
        <v>3492</v>
      </c>
      <c r="AE6" s="63">
        <v>3145</v>
      </c>
      <c r="AF6" s="63">
        <v>2680</v>
      </c>
      <c r="AG6" s="63">
        <v>2932</v>
      </c>
      <c r="AH6" s="63">
        <v>3523</v>
      </c>
      <c r="AI6" s="63">
        <v>3358</v>
      </c>
      <c r="AJ6" s="63">
        <v>2940</v>
      </c>
      <c r="AK6" s="63">
        <v>3198</v>
      </c>
      <c r="AL6" s="63">
        <v>4855</v>
      </c>
      <c r="AM6" s="63">
        <v>10836</v>
      </c>
      <c r="AN6" s="63">
        <v>11700</v>
      </c>
      <c r="AO6" s="63">
        <v>11730</v>
      </c>
      <c r="AP6" s="63">
        <v>6502</v>
      </c>
      <c r="AQ6" s="63">
        <v>6403</v>
      </c>
      <c r="AR6" s="63">
        <v>5658</v>
      </c>
      <c r="AS6" s="63">
        <v>5482</v>
      </c>
      <c r="AT6" s="26">
        <f t="shared" si="0"/>
        <v>-176</v>
      </c>
      <c r="AU6" s="94">
        <f t="shared" si="1"/>
        <v>-3.1106398020501944E-2</v>
      </c>
      <c r="AV6" s="26">
        <f t="shared" si="2"/>
        <v>2550</v>
      </c>
      <c r="AW6" s="41" t="s">
        <v>43</v>
      </c>
      <c r="AZ6" s="94">
        <f t="shared" si="3"/>
        <v>0.16291717435882194</v>
      </c>
    </row>
    <row r="7" spans="1:52" x14ac:dyDescent="0.25">
      <c r="A7" s="40" t="s">
        <v>44</v>
      </c>
      <c r="B7" s="36">
        <v>5771</v>
      </c>
      <c r="C7" s="36">
        <v>5833</v>
      </c>
      <c r="D7" s="36">
        <v>5992</v>
      </c>
      <c r="E7" s="36">
        <v>6673</v>
      </c>
      <c r="F7" s="36">
        <v>6511</v>
      </c>
      <c r="G7" s="36">
        <v>5372</v>
      </c>
      <c r="H7" s="36">
        <v>5303</v>
      </c>
      <c r="I7" s="36">
        <v>4847</v>
      </c>
      <c r="J7" s="36">
        <v>4446</v>
      </c>
      <c r="K7" s="36">
        <v>3912</v>
      </c>
      <c r="L7" s="36">
        <v>3822</v>
      </c>
      <c r="M7" s="36">
        <v>3842</v>
      </c>
      <c r="N7" s="36">
        <v>3976</v>
      </c>
      <c r="O7" s="36">
        <v>3963</v>
      </c>
      <c r="P7" s="36">
        <v>3997</v>
      </c>
      <c r="Q7" s="36">
        <v>4117</v>
      </c>
      <c r="R7" s="36">
        <v>3983</v>
      </c>
      <c r="S7" s="63">
        <v>3462</v>
      </c>
      <c r="T7" s="63">
        <v>3461</v>
      </c>
      <c r="U7" s="63">
        <v>3286</v>
      </c>
      <c r="V7" s="63">
        <v>3172</v>
      </c>
      <c r="W7" s="63">
        <v>3234</v>
      </c>
      <c r="X7" s="63">
        <v>3044</v>
      </c>
      <c r="Y7" s="63">
        <v>3204</v>
      </c>
      <c r="Z7" s="63">
        <v>3196</v>
      </c>
      <c r="AA7" s="63">
        <v>3100</v>
      </c>
      <c r="AB7" s="63">
        <v>3433</v>
      </c>
      <c r="AC7" s="63">
        <v>3861</v>
      </c>
      <c r="AD7" s="63">
        <v>3706</v>
      </c>
      <c r="AE7" s="63">
        <v>3269</v>
      </c>
      <c r="AF7" s="63">
        <v>3361</v>
      </c>
      <c r="AG7" s="63">
        <v>3258</v>
      </c>
      <c r="AH7" s="63">
        <v>2900</v>
      </c>
      <c r="AI7" s="63">
        <v>2679</v>
      </c>
      <c r="AJ7" s="63">
        <v>2664</v>
      </c>
      <c r="AK7" s="63">
        <v>2797</v>
      </c>
      <c r="AL7" s="63">
        <v>2730</v>
      </c>
      <c r="AM7" s="63">
        <v>2764</v>
      </c>
      <c r="AN7" s="63">
        <v>3471</v>
      </c>
      <c r="AO7" s="63">
        <v>5589</v>
      </c>
      <c r="AP7" s="63">
        <v>12133</v>
      </c>
      <c r="AQ7" s="63">
        <v>12469</v>
      </c>
      <c r="AR7" s="63">
        <v>12441</v>
      </c>
      <c r="AS7" s="63">
        <v>13314</v>
      </c>
      <c r="AT7" s="26">
        <f t="shared" si="0"/>
        <v>873</v>
      </c>
      <c r="AU7" s="94">
        <f t="shared" si="1"/>
        <v>7.0171208102242588E-2</v>
      </c>
      <c r="AV7" s="26">
        <f t="shared" si="2"/>
        <v>10056</v>
      </c>
      <c r="AW7" s="40" t="s">
        <v>44</v>
      </c>
      <c r="AZ7" s="94">
        <f t="shared" si="3"/>
        <v>0.39567297690867487</v>
      </c>
    </row>
    <row r="8" spans="1:52" s="104" customFormat="1" x14ac:dyDescent="0.25">
      <c r="A8" s="101" t="s">
        <v>122</v>
      </c>
      <c r="B8" s="102">
        <v>11210</v>
      </c>
      <c r="C8" s="102">
        <v>11221</v>
      </c>
      <c r="D8" s="102">
        <v>11045</v>
      </c>
      <c r="E8" s="102">
        <v>10860</v>
      </c>
      <c r="F8" s="102">
        <v>10687</v>
      </c>
      <c r="G8" s="102">
        <v>10576</v>
      </c>
      <c r="H8" s="102">
        <v>10380</v>
      </c>
      <c r="I8" s="102">
        <v>10264</v>
      </c>
      <c r="J8" s="102">
        <v>10014</v>
      </c>
      <c r="K8" s="102">
        <v>9729</v>
      </c>
      <c r="L8" s="102">
        <v>9487</v>
      </c>
      <c r="M8" s="102">
        <v>9291</v>
      </c>
      <c r="N8" s="102">
        <v>9126</v>
      </c>
      <c r="O8" s="102">
        <v>8880</v>
      </c>
      <c r="P8" s="102">
        <v>8636</v>
      </c>
      <c r="Q8" s="102">
        <v>8235</v>
      </c>
      <c r="R8" s="102">
        <v>7856</v>
      </c>
      <c r="S8" s="103">
        <v>7429</v>
      </c>
      <c r="T8" s="103">
        <v>6980</v>
      </c>
      <c r="U8" s="103">
        <v>6617</v>
      </c>
      <c r="V8" s="103">
        <v>6393</v>
      </c>
      <c r="W8" s="103">
        <v>5952</v>
      </c>
      <c r="X8" s="103">
        <v>5745</v>
      </c>
      <c r="Y8" s="103">
        <v>5468</v>
      </c>
      <c r="Z8" s="103">
        <v>5313</v>
      </c>
      <c r="AA8" s="103">
        <v>5171</v>
      </c>
      <c r="AB8" s="103">
        <v>4952</v>
      </c>
      <c r="AC8" s="103">
        <v>4796</v>
      </c>
      <c r="AD8" s="103">
        <v>4594</v>
      </c>
      <c r="AE8" s="103">
        <v>4420</v>
      </c>
      <c r="AF8" s="103">
        <v>4136</v>
      </c>
      <c r="AG8" s="103">
        <v>3992</v>
      </c>
      <c r="AH8" s="103">
        <v>3982</v>
      </c>
      <c r="AI8" s="103">
        <v>3821</v>
      </c>
      <c r="AJ8" s="103">
        <v>3715</v>
      </c>
      <c r="AK8" s="103">
        <v>3478</v>
      </c>
      <c r="AL8" s="103">
        <v>3454</v>
      </c>
      <c r="AM8" s="103">
        <v>3369</v>
      </c>
      <c r="AN8" s="103">
        <v>3423</v>
      </c>
      <c r="AO8" s="103">
        <v>3615</v>
      </c>
      <c r="AP8" s="103">
        <v>3960</v>
      </c>
      <c r="AQ8" s="103">
        <v>4241</v>
      </c>
      <c r="AR8" s="103">
        <v>4440</v>
      </c>
      <c r="AS8" s="103">
        <v>5187</v>
      </c>
      <c r="AT8" s="26">
        <f t="shared" si="0"/>
        <v>747</v>
      </c>
      <c r="AU8" s="94">
        <f t="shared" si="1"/>
        <v>0.16824324324324325</v>
      </c>
      <c r="AV8" s="26">
        <f t="shared" si="2"/>
        <v>1195</v>
      </c>
      <c r="AW8" s="101" t="s">
        <v>45</v>
      </c>
      <c r="AZ8" s="94">
        <f t="shared" si="3"/>
        <v>0.1541501976284585</v>
      </c>
    </row>
    <row r="9" spans="1:52" s="104" customFormat="1" x14ac:dyDescent="0.25">
      <c r="A9" s="101" t="s">
        <v>113</v>
      </c>
      <c r="B9" s="105">
        <f t="shared" ref="B9:E9" si="5">B7+B8</f>
        <v>16981</v>
      </c>
      <c r="C9" s="105">
        <f t="shared" si="5"/>
        <v>17054</v>
      </c>
      <c r="D9" s="105">
        <f t="shared" si="5"/>
        <v>17037</v>
      </c>
      <c r="E9" s="105">
        <f t="shared" si="5"/>
        <v>17533</v>
      </c>
      <c r="F9" s="105">
        <f t="shared" ref="F9:AR9" si="6">F7+F8</f>
        <v>17198</v>
      </c>
      <c r="G9" s="102">
        <f t="shared" si="6"/>
        <v>15948</v>
      </c>
      <c r="H9" s="102">
        <f t="shared" si="6"/>
        <v>15683</v>
      </c>
      <c r="I9" s="102">
        <f t="shared" si="6"/>
        <v>15111</v>
      </c>
      <c r="J9" s="102">
        <f t="shared" si="6"/>
        <v>14460</v>
      </c>
      <c r="K9" s="102">
        <f t="shared" si="6"/>
        <v>13641</v>
      </c>
      <c r="L9" s="102">
        <f t="shared" si="6"/>
        <v>13309</v>
      </c>
      <c r="M9" s="102">
        <f t="shared" si="6"/>
        <v>13133</v>
      </c>
      <c r="N9" s="102">
        <f t="shared" si="6"/>
        <v>13102</v>
      </c>
      <c r="O9" s="102">
        <f t="shared" si="6"/>
        <v>12843</v>
      </c>
      <c r="P9" s="102">
        <f t="shared" si="6"/>
        <v>12633</v>
      </c>
      <c r="Q9" s="102">
        <f t="shared" si="6"/>
        <v>12352</v>
      </c>
      <c r="R9" s="102">
        <f t="shared" si="6"/>
        <v>11839</v>
      </c>
      <c r="S9" s="102">
        <f t="shared" si="6"/>
        <v>10891</v>
      </c>
      <c r="T9" s="102">
        <f t="shared" si="6"/>
        <v>10441</v>
      </c>
      <c r="U9" s="102">
        <f t="shared" si="6"/>
        <v>9903</v>
      </c>
      <c r="V9" s="102">
        <f t="shared" si="6"/>
        <v>9565</v>
      </c>
      <c r="W9" s="102">
        <f t="shared" si="6"/>
        <v>9186</v>
      </c>
      <c r="X9" s="102">
        <f t="shared" si="6"/>
        <v>8789</v>
      </c>
      <c r="Y9" s="102">
        <f t="shared" si="6"/>
        <v>8672</v>
      </c>
      <c r="Z9" s="102">
        <f t="shared" si="6"/>
        <v>8509</v>
      </c>
      <c r="AA9" s="102">
        <f t="shared" si="6"/>
        <v>8271</v>
      </c>
      <c r="AB9" s="102">
        <f t="shared" si="6"/>
        <v>8385</v>
      </c>
      <c r="AC9" s="102">
        <f t="shared" si="6"/>
        <v>8657</v>
      </c>
      <c r="AD9" s="102">
        <f t="shared" si="6"/>
        <v>8300</v>
      </c>
      <c r="AE9" s="102">
        <f t="shared" si="6"/>
        <v>7689</v>
      </c>
      <c r="AF9" s="102">
        <f t="shared" si="6"/>
        <v>7497</v>
      </c>
      <c r="AG9" s="102">
        <f t="shared" si="6"/>
        <v>7250</v>
      </c>
      <c r="AH9" s="102">
        <f t="shared" si="6"/>
        <v>6882</v>
      </c>
      <c r="AI9" s="102">
        <f t="shared" si="6"/>
        <v>6500</v>
      </c>
      <c r="AJ9" s="102">
        <f t="shared" si="6"/>
        <v>6379</v>
      </c>
      <c r="AK9" s="102">
        <f t="shared" si="6"/>
        <v>6275</v>
      </c>
      <c r="AL9" s="102">
        <f t="shared" si="6"/>
        <v>6184</v>
      </c>
      <c r="AM9" s="102">
        <f t="shared" si="6"/>
        <v>6133</v>
      </c>
      <c r="AN9" s="102">
        <f t="shared" si="6"/>
        <v>6894</v>
      </c>
      <c r="AO9" s="102">
        <f t="shared" si="6"/>
        <v>9204</v>
      </c>
      <c r="AP9" s="102">
        <f t="shared" si="6"/>
        <v>16093</v>
      </c>
      <c r="AQ9" s="102">
        <f t="shared" si="6"/>
        <v>16710</v>
      </c>
      <c r="AR9" s="102">
        <f t="shared" si="6"/>
        <v>16881</v>
      </c>
      <c r="AS9" s="102">
        <f>13314+5187</f>
        <v>18501</v>
      </c>
      <c r="AT9" s="26">
        <f t="shared" si="0"/>
        <v>1620</v>
      </c>
      <c r="AU9" s="94">
        <f t="shared" si="1"/>
        <v>9.5965878798649373E-2</v>
      </c>
      <c r="AV9" s="26">
        <f t="shared" si="2"/>
        <v>11251</v>
      </c>
      <c r="AW9" s="101" t="s">
        <v>113</v>
      </c>
      <c r="AZ9" s="94">
        <f t="shared" si="3"/>
        <v>0.54982317453713336</v>
      </c>
    </row>
    <row r="10" spans="1:52" x14ac:dyDescent="0.25">
      <c r="A10" s="35" t="s">
        <v>12</v>
      </c>
      <c r="B10" s="33">
        <f>SUM(B3:B8)</f>
        <v>42839</v>
      </c>
      <c r="C10" s="33">
        <f>SUM(C3:C8)</f>
        <v>42326</v>
      </c>
      <c r="D10" s="33">
        <f>SUM(D3:D8)</f>
        <v>39088</v>
      </c>
      <c r="E10" s="33">
        <f>SUM(E3:E8)</f>
        <v>32804</v>
      </c>
      <c r="F10" s="33">
        <f t="shared" ref="F10:X10" si="7">SUM(F3:F8)</f>
        <v>29922</v>
      </c>
      <c r="G10" s="38">
        <f t="shared" si="7"/>
        <v>30577</v>
      </c>
      <c r="H10" s="38">
        <f t="shared" si="7"/>
        <v>31670</v>
      </c>
      <c r="I10" s="38">
        <f t="shared" si="7"/>
        <v>31003</v>
      </c>
      <c r="J10" s="38">
        <f t="shared" si="7"/>
        <v>27951</v>
      </c>
      <c r="K10" s="38">
        <f t="shared" si="7"/>
        <v>26436</v>
      </c>
      <c r="L10" s="38">
        <f t="shared" si="7"/>
        <v>33780</v>
      </c>
      <c r="M10" s="38">
        <f t="shared" si="7"/>
        <v>35771</v>
      </c>
      <c r="N10" s="38">
        <f t="shared" si="7"/>
        <v>35989</v>
      </c>
      <c r="O10" s="38">
        <f t="shared" si="7"/>
        <v>34204</v>
      </c>
      <c r="P10" s="38">
        <f t="shared" si="7"/>
        <v>30616</v>
      </c>
      <c r="Q10" s="38">
        <f t="shared" si="7"/>
        <v>24903</v>
      </c>
      <c r="R10" s="38">
        <f t="shared" si="7"/>
        <v>22839</v>
      </c>
      <c r="S10" s="38">
        <f t="shared" si="7"/>
        <v>23808</v>
      </c>
      <c r="T10" s="38">
        <f t="shared" si="7"/>
        <v>24803</v>
      </c>
      <c r="U10" s="38">
        <f t="shared" si="7"/>
        <v>23866</v>
      </c>
      <c r="V10" s="38">
        <f t="shared" si="7"/>
        <v>21399</v>
      </c>
      <c r="W10" s="38">
        <f t="shared" si="7"/>
        <v>20447</v>
      </c>
      <c r="X10" s="38">
        <f t="shared" si="7"/>
        <v>28514</v>
      </c>
      <c r="Y10" s="38">
        <f>Y3+Y4+Y6+Y7+Y8</f>
        <v>29800</v>
      </c>
      <c r="Z10" s="38">
        <f t="shared" ref="Z10:AM10" si="8">Z3+Z4+Z6+Z7+Z8</f>
        <v>30951</v>
      </c>
      <c r="AA10" s="38">
        <f t="shared" si="8"/>
        <v>29751</v>
      </c>
      <c r="AB10" s="38">
        <f t="shared" si="8"/>
        <v>26508</v>
      </c>
      <c r="AC10" s="38">
        <f t="shared" si="8"/>
        <v>20315</v>
      </c>
      <c r="AD10" s="38">
        <f t="shared" si="8"/>
        <v>17607</v>
      </c>
      <c r="AE10" s="38">
        <f t="shared" si="8"/>
        <v>18960</v>
      </c>
      <c r="AF10" s="38">
        <f t="shared" si="8"/>
        <v>20582</v>
      </c>
      <c r="AG10" s="38">
        <f t="shared" si="8"/>
        <v>19883</v>
      </c>
      <c r="AH10" s="38">
        <f t="shared" si="8"/>
        <v>16968</v>
      </c>
      <c r="AI10" s="38">
        <f t="shared" si="8"/>
        <v>16544</v>
      </c>
      <c r="AJ10" s="38">
        <f t="shared" si="8"/>
        <v>24495</v>
      </c>
      <c r="AK10" s="38">
        <f t="shared" si="8"/>
        <v>25285</v>
      </c>
      <c r="AL10" s="38">
        <f t="shared" si="8"/>
        <v>26214</v>
      </c>
      <c r="AM10" s="38">
        <f t="shared" si="8"/>
        <v>25620</v>
      </c>
      <c r="AN10" s="38">
        <f t="shared" ref="AN10:AS10" si="9">AN3+AN4+AN6+AN7+AN8</f>
        <v>26353</v>
      </c>
      <c r="AO10" s="38">
        <f t="shared" si="9"/>
        <v>28591</v>
      </c>
      <c r="AP10" s="38">
        <f t="shared" si="9"/>
        <v>29604</v>
      </c>
      <c r="AQ10" s="38">
        <f t="shared" si="9"/>
        <v>31158</v>
      </c>
      <c r="AR10" s="38">
        <f t="shared" si="9"/>
        <v>32313</v>
      </c>
      <c r="AS10" s="38">
        <f t="shared" si="9"/>
        <v>33649</v>
      </c>
      <c r="AT10" s="26">
        <f t="shared" si="0"/>
        <v>1336</v>
      </c>
      <c r="AU10" s="94">
        <f t="shared" si="1"/>
        <v>4.134558846284777E-2</v>
      </c>
      <c r="AV10" s="26">
        <f t="shared" si="2"/>
        <v>13766</v>
      </c>
      <c r="AZ10" s="94">
        <f t="shared" si="3"/>
        <v>1</v>
      </c>
    </row>
    <row r="11" spans="1:52" x14ac:dyDescent="0.25">
      <c r="AV11" s="26"/>
    </row>
    <row r="12" spans="1:52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</row>
    <row r="13" spans="1:52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</row>
    <row r="14" spans="1:52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</row>
    <row r="15" spans="1:52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</row>
    <row r="16" spans="1:52" x14ac:dyDescent="0.25"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</row>
    <row r="18" spans="2:45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</row>
    <row r="19" spans="2:45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0"/>
      <c r="AN19" s="100"/>
      <c r="AO19" s="100"/>
      <c r="AP19" s="100"/>
      <c r="AQ19" s="100"/>
      <c r="AR19" s="100"/>
      <c r="AS19" s="100"/>
    </row>
    <row r="20" spans="2:45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</row>
    <row r="21" spans="2:45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</row>
    <row r="22" spans="2:45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2:45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</row>
    <row r="24" spans="2:45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2:45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</row>
    <row r="26" spans="2:45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37" spans="4:4" x14ac:dyDescent="0.25">
      <c r="D37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Y53"/>
  <sheetViews>
    <sheetView topLeftCell="AT1" zoomScale="72" zoomScaleNormal="72" workbookViewId="0">
      <selection activeCell="BY4" sqref="BY4:BY10"/>
    </sheetView>
  </sheetViews>
  <sheetFormatPr defaultColWidth="9.140625" defaultRowHeight="15.75" x14ac:dyDescent="0.25"/>
  <cols>
    <col min="1" max="1" width="21.28515625" style="23" customWidth="1"/>
    <col min="2" max="70" width="9.140625" style="23"/>
    <col min="71" max="71" width="10.85546875" style="23" customWidth="1"/>
    <col min="72" max="72" width="9.140625" style="23"/>
    <col min="73" max="73" width="11.140625" style="23" customWidth="1"/>
    <col min="74" max="74" width="23" style="23" customWidth="1"/>
    <col min="75" max="16384" width="9.140625" style="23"/>
  </cols>
  <sheetData>
    <row r="1" spans="1:77" s="29" customFormat="1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>
        <v>2019</v>
      </c>
      <c r="AY1" s="37"/>
      <c r="AZ1" s="37"/>
      <c r="BA1" s="37"/>
      <c r="BB1" s="37"/>
      <c r="BC1" s="37"/>
      <c r="BD1" s="37"/>
      <c r="BE1" s="37">
        <v>2019</v>
      </c>
      <c r="BF1" s="37"/>
      <c r="BG1" s="37"/>
      <c r="BH1" s="37"/>
      <c r="BI1" s="37"/>
      <c r="BJ1" s="37">
        <v>2020</v>
      </c>
      <c r="BK1" s="37"/>
      <c r="BL1" s="37"/>
      <c r="BM1" s="37"/>
      <c r="BN1" s="37"/>
      <c r="BO1" s="37"/>
      <c r="BP1" s="37"/>
      <c r="BQ1" s="37"/>
    </row>
    <row r="2" spans="1:77" s="29" customFormat="1" x14ac:dyDescent="0.25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28" t="s">
        <v>1</v>
      </c>
      <c r="BL2" s="28" t="s">
        <v>2</v>
      </c>
      <c r="BM2" s="28" t="s">
        <v>3</v>
      </c>
      <c r="BN2" s="31" t="s">
        <v>4</v>
      </c>
      <c r="BO2" s="31" t="s">
        <v>5</v>
      </c>
      <c r="BP2" s="28" t="s">
        <v>6</v>
      </c>
      <c r="BQ2" s="28" t="s">
        <v>7</v>
      </c>
      <c r="BR2" s="84" t="s">
        <v>108</v>
      </c>
      <c r="BS2" s="84" t="s">
        <v>118</v>
      </c>
      <c r="BT2" s="28" t="s">
        <v>109</v>
      </c>
      <c r="BU2" s="28" t="s">
        <v>119</v>
      </c>
      <c r="BV2" s="28"/>
    </row>
    <row r="3" spans="1:77" s="29" customFormat="1" x14ac:dyDescent="0.25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87">
        <v>15686</v>
      </c>
      <c r="BL3" s="87">
        <v>16354</v>
      </c>
      <c r="BM3" s="87">
        <v>17832</v>
      </c>
      <c r="BN3" s="87">
        <v>18581</v>
      </c>
      <c r="BO3" s="87">
        <v>20290</v>
      </c>
      <c r="BP3" s="87">
        <v>21691</v>
      </c>
      <c r="BQ3" s="87">
        <v>22821</v>
      </c>
      <c r="BR3" s="28">
        <f>BQ3-BE3</f>
        <v>7177</v>
      </c>
      <c r="BS3" s="97">
        <f>BR3/BE3</f>
        <v>0.45877013551521351</v>
      </c>
      <c r="BT3" s="28">
        <f>BQ3-BP3</f>
        <v>1130</v>
      </c>
      <c r="BU3" s="97">
        <f>BT3/BP3</f>
        <v>5.2095339080724723E-2</v>
      </c>
      <c r="BV3" s="32" t="s">
        <v>53</v>
      </c>
      <c r="BW3" s="96">
        <f>BQ3/$BQ$10</f>
        <v>0.67822753209700426</v>
      </c>
      <c r="BX3" s="96"/>
      <c r="BY3" s="96">
        <f>BE3/$BE$10</f>
        <v>0.78680279635869843</v>
      </c>
    </row>
    <row r="4" spans="1:77" s="29" customFormat="1" x14ac:dyDescent="0.25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87">
        <v>6870</v>
      </c>
      <c r="BL4" s="87">
        <v>6874</v>
      </c>
      <c r="BM4" s="87">
        <v>7404</v>
      </c>
      <c r="BN4" s="87">
        <v>7574</v>
      </c>
      <c r="BO4" s="87">
        <v>7420</v>
      </c>
      <c r="BP4" s="87">
        <v>7235</v>
      </c>
      <c r="BQ4" s="87">
        <v>7285</v>
      </c>
      <c r="BR4" s="28">
        <f t="shared" ref="BR4:BR10" si="0">BQ4-BE4</f>
        <v>5007</v>
      </c>
      <c r="BS4" s="97">
        <f t="shared" ref="BS4:BS10" si="1">BR4/BE4</f>
        <v>2.1979806848112378</v>
      </c>
      <c r="BT4" s="28">
        <f t="shared" ref="BT4:BT10" si="2">BQ4-BP4</f>
        <v>50</v>
      </c>
      <c r="BU4" s="97">
        <f t="shared" ref="BU4:BU10" si="3">BT4/BP4</f>
        <v>6.9108500345542506E-3</v>
      </c>
      <c r="BV4" s="34" t="s">
        <v>54</v>
      </c>
      <c r="BW4" s="96">
        <f t="shared" ref="BW4:BW10" si="4">BQ4/$BQ$10</f>
        <v>0.21650618164526866</v>
      </c>
      <c r="BX4" s="96"/>
      <c r="BY4" s="96">
        <f t="shared" ref="BY4:BY10" si="5">BE4/$BE$10</f>
        <v>0.1145702358798974</v>
      </c>
    </row>
    <row r="5" spans="1:77" s="29" customFormat="1" x14ac:dyDescent="0.25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1">
        <f>20+823</f>
        <v>843</v>
      </c>
      <c r="BL5" s="1">
        <f>21+826</f>
        <v>847</v>
      </c>
      <c r="BM5" s="1">
        <f>895+20</f>
        <v>915</v>
      </c>
      <c r="BN5" s="1">
        <f>17+919</f>
        <v>936</v>
      </c>
      <c r="BO5" s="1">
        <f>16+909</f>
        <v>925</v>
      </c>
      <c r="BP5" s="1">
        <f>16+869</f>
        <v>885</v>
      </c>
      <c r="BQ5" s="1">
        <f>18+887</f>
        <v>905</v>
      </c>
      <c r="BR5" s="28">
        <f t="shared" si="0"/>
        <v>431</v>
      </c>
      <c r="BS5" s="97">
        <f t="shared" si="1"/>
        <v>0.90928270042194093</v>
      </c>
      <c r="BT5" s="28">
        <f t="shared" si="2"/>
        <v>20</v>
      </c>
      <c r="BU5" s="97">
        <f t="shared" si="3"/>
        <v>2.2598870056497175E-2</v>
      </c>
      <c r="BV5" s="34" t="s">
        <v>55</v>
      </c>
      <c r="BW5" s="96">
        <f t="shared" si="4"/>
        <v>2.6896100808368996E-2</v>
      </c>
      <c r="BX5" s="96"/>
      <c r="BY5" s="96">
        <f t="shared" si="5"/>
        <v>2.38394608459488E-2</v>
      </c>
    </row>
    <row r="6" spans="1:77" s="29" customFormat="1" x14ac:dyDescent="0.25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87">
        <v>133</v>
      </c>
      <c r="BL6" s="87">
        <v>142</v>
      </c>
      <c r="BM6" s="87">
        <v>153</v>
      </c>
      <c r="BN6" s="87">
        <v>148</v>
      </c>
      <c r="BO6" s="87">
        <v>145</v>
      </c>
      <c r="BP6" s="87">
        <v>150</v>
      </c>
      <c r="BQ6" s="87">
        <v>157</v>
      </c>
      <c r="BR6" s="28">
        <f t="shared" si="0"/>
        <v>71</v>
      </c>
      <c r="BS6" s="97">
        <f t="shared" si="1"/>
        <v>0.82558139534883723</v>
      </c>
      <c r="BT6" s="28">
        <f t="shared" si="2"/>
        <v>7</v>
      </c>
      <c r="BU6" s="97">
        <f t="shared" si="3"/>
        <v>4.6666666666666669E-2</v>
      </c>
      <c r="BV6" s="32" t="s">
        <v>56</v>
      </c>
      <c r="BW6" s="96">
        <f t="shared" si="4"/>
        <v>4.6659533999048979E-3</v>
      </c>
      <c r="BY6" s="96">
        <f t="shared" si="5"/>
        <v>4.3253030226826934E-3</v>
      </c>
    </row>
    <row r="7" spans="1:77" s="29" customFormat="1" x14ac:dyDescent="0.25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87">
        <v>1492</v>
      </c>
      <c r="BL7" s="87">
        <v>1510</v>
      </c>
      <c r="BM7" s="87">
        <v>1636</v>
      </c>
      <c r="BN7" s="87">
        <v>1707</v>
      </c>
      <c r="BO7" s="87">
        <v>1731</v>
      </c>
      <c r="BP7" s="87">
        <v>1707</v>
      </c>
      <c r="BQ7" s="87">
        <v>1775</v>
      </c>
      <c r="BR7" s="28">
        <f t="shared" si="0"/>
        <v>984</v>
      </c>
      <c r="BS7" s="97">
        <f t="shared" si="1"/>
        <v>1.2439949431099873</v>
      </c>
      <c r="BT7" s="28">
        <f t="shared" si="2"/>
        <v>68</v>
      </c>
      <c r="BU7" s="97">
        <f t="shared" si="3"/>
        <v>3.9835969537199763E-2</v>
      </c>
      <c r="BV7" s="32" t="s">
        <v>57</v>
      </c>
      <c r="BW7" s="96">
        <f t="shared" si="4"/>
        <v>5.2752020922491677E-2</v>
      </c>
      <c r="BY7" s="96">
        <f t="shared" si="5"/>
        <v>3.9782728964441988E-2</v>
      </c>
    </row>
    <row r="8" spans="1:77" s="29" customFormat="1" ht="63" x14ac:dyDescent="0.25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87">
        <v>480</v>
      </c>
      <c r="BL8" s="87">
        <v>504</v>
      </c>
      <c r="BM8" s="87">
        <v>519</v>
      </c>
      <c r="BN8" s="87">
        <v>521</v>
      </c>
      <c r="BO8" s="87">
        <v>510</v>
      </c>
      <c r="BP8" s="87">
        <v>503</v>
      </c>
      <c r="BQ8" s="87">
        <v>547</v>
      </c>
      <c r="BR8" s="28">
        <f t="shared" si="0"/>
        <v>61</v>
      </c>
      <c r="BS8" s="97">
        <f t="shared" si="1"/>
        <v>0.12551440329218108</v>
      </c>
      <c r="BT8" s="28">
        <f t="shared" si="2"/>
        <v>44</v>
      </c>
      <c r="BU8" s="97">
        <f t="shared" si="3"/>
        <v>8.74751491053678E-2</v>
      </c>
      <c r="BV8" s="32" t="s">
        <v>58</v>
      </c>
      <c r="BW8" s="96">
        <f t="shared" si="4"/>
        <v>1.6256538278649549E-2</v>
      </c>
      <c r="BY8" s="96">
        <f t="shared" si="5"/>
        <v>2.4442991500276619E-2</v>
      </c>
    </row>
    <row r="9" spans="1:77" s="29" customFormat="1" ht="47.25" x14ac:dyDescent="0.25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87">
        <v>116</v>
      </c>
      <c r="BL9" s="87">
        <v>122</v>
      </c>
      <c r="BM9" s="87">
        <v>132</v>
      </c>
      <c r="BN9" s="87">
        <v>137</v>
      </c>
      <c r="BO9" s="87">
        <v>137</v>
      </c>
      <c r="BP9" s="87">
        <v>142</v>
      </c>
      <c r="BQ9" s="87">
        <v>158</v>
      </c>
      <c r="BR9" s="28">
        <f t="shared" si="0"/>
        <v>34</v>
      </c>
      <c r="BS9" s="97">
        <f t="shared" si="1"/>
        <v>0.27419354838709675</v>
      </c>
      <c r="BT9" s="28">
        <f t="shared" si="2"/>
        <v>16</v>
      </c>
      <c r="BU9" s="97">
        <f t="shared" si="3"/>
        <v>0.11267605633802817</v>
      </c>
      <c r="BV9" s="32" t="s">
        <v>59</v>
      </c>
      <c r="BW9" s="96">
        <f t="shared" si="4"/>
        <v>4.6956728483119351E-3</v>
      </c>
      <c r="BY9" s="96">
        <f t="shared" si="5"/>
        <v>6.2364834280541166E-3</v>
      </c>
    </row>
    <row r="10" spans="1:77" x14ac:dyDescent="0.25">
      <c r="A10" s="35" t="s">
        <v>12</v>
      </c>
      <c r="B10" s="27">
        <f t="shared" ref="B10:D10" si="6">SUM(B3:B9)</f>
        <v>50039</v>
      </c>
      <c r="C10" s="27">
        <f t="shared" si="6"/>
        <v>50240</v>
      </c>
      <c r="D10" s="27">
        <f t="shared" si="6"/>
        <v>47833</v>
      </c>
      <c r="E10" s="27">
        <f t="shared" ref="E10:J10" si="7">SUM(E3:E9)</f>
        <v>42551</v>
      </c>
      <c r="F10" s="27">
        <f t="shared" si="7"/>
        <v>39672</v>
      </c>
      <c r="G10" s="27">
        <f t="shared" si="7"/>
        <v>40876</v>
      </c>
      <c r="H10" s="27">
        <f t="shared" si="7"/>
        <v>42176</v>
      </c>
      <c r="I10" s="27">
        <f t="shared" si="7"/>
        <v>40988</v>
      </c>
      <c r="J10" s="27">
        <f t="shared" si="7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8">SUM(N3:N9)</f>
        <v>45969</v>
      </c>
      <c r="O10" s="27">
        <f t="shared" si="8"/>
        <v>45961</v>
      </c>
      <c r="P10" s="27">
        <f t="shared" si="8"/>
        <v>42783</v>
      </c>
      <c r="Q10" s="27">
        <f t="shared" ref="Q10:W10" si="9">SUM(Q3:Q9)</f>
        <v>36986</v>
      </c>
      <c r="R10" s="27">
        <f t="shared" si="9"/>
        <v>34047</v>
      </c>
      <c r="S10" s="27">
        <f t="shared" si="9"/>
        <v>35265</v>
      </c>
      <c r="T10" s="27">
        <f t="shared" si="9"/>
        <v>36112</v>
      </c>
      <c r="U10" s="27">
        <f t="shared" si="9"/>
        <v>35786</v>
      </c>
      <c r="V10" s="27">
        <f t="shared" si="9"/>
        <v>34007</v>
      </c>
      <c r="W10" s="27">
        <f t="shared" si="9"/>
        <v>33706</v>
      </c>
      <c r="X10" s="27">
        <f t="shared" ref="X10:AD10" si="10">SUM(X3:X9)</f>
        <v>40646</v>
      </c>
      <c r="Y10" s="27">
        <f t="shared" si="10"/>
        <v>41852</v>
      </c>
      <c r="Z10" s="27">
        <f t="shared" si="10"/>
        <v>42838</v>
      </c>
      <c r="AA10" s="27">
        <f t="shared" si="10"/>
        <v>42326</v>
      </c>
      <c r="AB10" s="27">
        <f t="shared" si="10"/>
        <v>39088</v>
      </c>
      <c r="AC10" s="27">
        <f t="shared" si="10"/>
        <v>32804</v>
      </c>
      <c r="AD10" s="27">
        <f t="shared" si="10"/>
        <v>29922</v>
      </c>
      <c r="AE10" s="27">
        <f t="shared" ref="AE10:BQ10" si="11">SUM(AE3:AE9)</f>
        <v>30577</v>
      </c>
      <c r="AF10" s="27">
        <f t="shared" si="11"/>
        <v>31670</v>
      </c>
      <c r="AG10" s="27">
        <f t="shared" si="11"/>
        <v>31003</v>
      </c>
      <c r="AH10" s="27">
        <f t="shared" si="11"/>
        <v>27951</v>
      </c>
      <c r="AI10" s="27">
        <f t="shared" si="11"/>
        <v>26436</v>
      </c>
      <c r="AJ10" s="27">
        <f t="shared" si="11"/>
        <v>33780</v>
      </c>
      <c r="AK10" s="27">
        <f t="shared" si="11"/>
        <v>35771</v>
      </c>
      <c r="AL10" s="27">
        <f t="shared" si="11"/>
        <v>35989</v>
      </c>
      <c r="AM10" s="27">
        <f t="shared" si="11"/>
        <v>34204</v>
      </c>
      <c r="AN10" s="27">
        <f t="shared" si="11"/>
        <v>30616</v>
      </c>
      <c r="AO10" s="27">
        <f t="shared" si="11"/>
        <v>24903</v>
      </c>
      <c r="AP10" s="27">
        <f t="shared" si="11"/>
        <v>22839</v>
      </c>
      <c r="AQ10" s="27">
        <f>SUM(AQ3:AQ9)</f>
        <v>23808</v>
      </c>
      <c r="AR10" s="27">
        <f t="shared" si="11"/>
        <v>24803</v>
      </c>
      <c r="AS10" s="27">
        <f t="shared" si="11"/>
        <v>23866</v>
      </c>
      <c r="AT10" s="27">
        <f t="shared" si="11"/>
        <v>21399</v>
      </c>
      <c r="AU10" s="27">
        <f t="shared" si="11"/>
        <v>20447</v>
      </c>
      <c r="AV10" s="27">
        <f t="shared" si="11"/>
        <v>28514</v>
      </c>
      <c r="AW10" s="27">
        <f t="shared" si="11"/>
        <v>29800</v>
      </c>
      <c r="AX10" s="27">
        <f t="shared" si="11"/>
        <v>30951</v>
      </c>
      <c r="AY10" s="27">
        <f t="shared" si="11"/>
        <v>29751</v>
      </c>
      <c r="AZ10" s="27">
        <f t="shared" si="11"/>
        <v>26508</v>
      </c>
      <c r="BA10" s="27">
        <f t="shared" si="11"/>
        <v>20315</v>
      </c>
      <c r="BB10" s="27">
        <f t="shared" si="11"/>
        <v>17607</v>
      </c>
      <c r="BC10" s="27">
        <f t="shared" si="11"/>
        <v>18960</v>
      </c>
      <c r="BD10" s="27">
        <f t="shared" si="11"/>
        <v>20582</v>
      </c>
      <c r="BE10" s="27">
        <f t="shared" si="11"/>
        <v>19883</v>
      </c>
      <c r="BF10" s="27">
        <f t="shared" si="11"/>
        <v>16968</v>
      </c>
      <c r="BG10" s="27">
        <f t="shared" si="11"/>
        <v>16544</v>
      </c>
      <c r="BH10" s="27">
        <f t="shared" si="11"/>
        <v>24495</v>
      </c>
      <c r="BI10" s="27">
        <f t="shared" si="11"/>
        <v>25285</v>
      </c>
      <c r="BJ10" s="27">
        <f t="shared" si="11"/>
        <v>26214</v>
      </c>
      <c r="BK10" s="27">
        <f t="shared" si="11"/>
        <v>25620</v>
      </c>
      <c r="BL10" s="27">
        <f t="shared" si="11"/>
        <v>26353</v>
      </c>
      <c r="BM10" s="27">
        <f t="shared" si="11"/>
        <v>28591</v>
      </c>
      <c r="BN10" s="27">
        <f t="shared" si="11"/>
        <v>29604</v>
      </c>
      <c r="BO10" s="27">
        <f t="shared" si="11"/>
        <v>31158</v>
      </c>
      <c r="BP10" s="27">
        <f t="shared" si="11"/>
        <v>32313</v>
      </c>
      <c r="BQ10" s="27">
        <f t="shared" si="11"/>
        <v>33648</v>
      </c>
      <c r="BR10" s="28">
        <f t="shared" si="0"/>
        <v>13765</v>
      </c>
      <c r="BS10" s="97">
        <f t="shared" si="1"/>
        <v>0.6922999547352009</v>
      </c>
      <c r="BT10" s="28">
        <f t="shared" si="2"/>
        <v>1335</v>
      </c>
      <c r="BU10" s="97">
        <f t="shared" si="3"/>
        <v>4.1314641166094145E-2</v>
      </c>
      <c r="BV10" s="27"/>
      <c r="BW10" s="96">
        <f t="shared" si="4"/>
        <v>1</v>
      </c>
      <c r="BY10" s="96">
        <f t="shared" si="5"/>
        <v>1</v>
      </c>
    </row>
    <row r="11" spans="1:77" x14ac:dyDescent="0.25">
      <c r="A11" s="26"/>
      <c r="BT11" s="37"/>
      <c r="BU11" s="99"/>
    </row>
    <row r="12" spans="1:77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:77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</row>
    <row r="14" spans="1:77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77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</row>
    <row r="16" spans="1:77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39"/>
      <c r="BS16" s="39"/>
    </row>
    <row r="17" spans="3:71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3:71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39"/>
      <c r="BS18" s="39"/>
    </row>
    <row r="19" spans="3:71" x14ac:dyDescent="0.25">
      <c r="C19" s="22"/>
    </row>
    <row r="21" spans="3:71" x14ac:dyDescent="0.25">
      <c r="C21" s="22"/>
    </row>
    <row r="22" spans="3:71" x14ac:dyDescent="0.25">
      <c r="C22" s="22"/>
    </row>
    <row r="23" spans="3:71" x14ac:dyDescent="0.25">
      <c r="C23" s="22"/>
    </row>
    <row r="24" spans="3:71" x14ac:dyDescent="0.25">
      <c r="C24" s="22"/>
    </row>
    <row r="25" spans="3:71" x14ac:dyDescent="0.25">
      <c r="C25" s="22"/>
    </row>
    <row r="26" spans="3:71" x14ac:dyDescent="0.25">
      <c r="C26" s="22"/>
    </row>
    <row r="27" spans="3:71" x14ac:dyDescent="0.25">
      <c r="C27" s="22"/>
    </row>
    <row r="28" spans="3:71" x14ac:dyDescent="0.25">
      <c r="C28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opLeftCell="W1" zoomScale="73" zoomScaleNormal="73" workbookViewId="0">
      <selection activeCell="AW4" sqref="AW4:AW11"/>
    </sheetView>
  </sheetViews>
  <sheetFormatPr defaultRowHeight="15" x14ac:dyDescent="0.25"/>
  <cols>
    <col min="1" max="1" width="34.7109375" bestFit="1" customWidth="1"/>
    <col min="2" max="4" width="13.28515625" style="65" customWidth="1"/>
    <col min="5" max="6" width="11.28515625" style="65" customWidth="1"/>
    <col min="7" max="7" width="10.140625" style="65" customWidth="1"/>
    <col min="8" max="8" width="11.42578125" style="65" customWidth="1"/>
    <col min="9" max="9" width="12.42578125" style="65" customWidth="1"/>
    <col min="10" max="10" width="12.5703125" style="65" customWidth="1"/>
    <col min="11" max="15" width="13.28515625" style="65" customWidth="1"/>
    <col min="16" max="16" width="11.7109375" style="65" customWidth="1"/>
    <col min="17" max="17" width="10.42578125" style="65" customWidth="1"/>
    <col min="18" max="18" width="11.140625" style="65" customWidth="1"/>
    <col min="19" max="20" width="11.42578125" style="65" customWidth="1"/>
    <col min="21" max="45" width="13.28515625" style="65" customWidth="1"/>
    <col min="48" max="48" width="13.85546875" customWidth="1"/>
  </cols>
  <sheetData>
    <row r="1" spans="1:51" ht="15.75" x14ac:dyDescent="0.25">
      <c r="A1" s="75"/>
      <c r="B1" s="65">
        <v>2017</v>
      </c>
      <c r="K1" s="65">
        <v>2017</v>
      </c>
      <c r="Z1" s="65">
        <v>2019</v>
      </c>
      <c r="AG1" s="65">
        <v>2019</v>
      </c>
      <c r="AL1" s="65">
        <v>2020</v>
      </c>
    </row>
    <row r="2" spans="1:51" ht="15.75" x14ac:dyDescent="0.25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  <c r="AM2" s="25" t="s">
        <v>1</v>
      </c>
      <c r="AN2" s="24" t="s">
        <v>2</v>
      </c>
      <c r="AO2" s="25" t="s">
        <v>3</v>
      </c>
      <c r="AP2" s="24" t="s">
        <v>4</v>
      </c>
      <c r="AQ2" s="25" t="s">
        <v>5</v>
      </c>
      <c r="AR2" s="25" t="s">
        <v>6</v>
      </c>
      <c r="AS2" s="25" t="s">
        <v>7</v>
      </c>
    </row>
    <row r="3" spans="1:51" ht="15.75" x14ac:dyDescent="0.25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26">
        <v>159</v>
      </c>
      <c r="AN3" s="26">
        <v>158</v>
      </c>
      <c r="AO3" s="26">
        <v>175</v>
      </c>
      <c r="AP3" s="26">
        <v>182</v>
      </c>
      <c r="AQ3" s="26">
        <v>183</v>
      </c>
      <c r="AR3" s="26">
        <v>192</v>
      </c>
      <c r="AS3" s="26">
        <v>219</v>
      </c>
      <c r="AT3" s="72" t="s">
        <v>60</v>
      </c>
      <c r="AW3" s="95">
        <f>AS3/$AS$11</f>
        <v>6.5083657761003302E-3</v>
      </c>
      <c r="AX3" s="2">
        <f>AS3-AG3</f>
        <v>140</v>
      </c>
      <c r="AY3" s="95">
        <f>AX3/AG3</f>
        <v>1.7721518987341771</v>
      </c>
    </row>
    <row r="4" spans="1:51" ht="15.75" x14ac:dyDescent="0.25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26">
        <v>6812</v>
      </c>
      <c r="AN4" s="26">
        <v>6802</v>
      </c>
      <c r="AO4" s="26">
        <v>7330</v>
      </c>
      <c r="AP4" s="26">
        <v>7409</v>
      </c>
      <c r="AQ4" s="26">
        <v>7247</v>
      </c>
      <c r="AR4" s="26">
        <v>7056</v>
      </c>
      <c r="AS4" s="26">
        <v>7082</v>
      </c>
      <c r="AT4" s="72" t="s">
        <v>65</v>
      </c>
      <c r="AW4" s="95">
        <f t="shared" ref="AW4:AW11" si="0">AS4/$AS$11</f>
        <v>0.21046687865909833</v>
      </c>
      <c r="AX4" s="2">
        <f t="shared" ref="AX4:AX11" si="1">AS4-AG4</f>
        <v>4406</v>
      </c>
      <c r="AY4" s="95">
        <f t="shared" ref="AY4:AY11" si="2">AX4/AG4</f>
        <v>1.6464872944693572</v>
      </c>
    </row>
    <row r="5" spans="1:51" s="4" customFormat="1" ht="15.75" x14ac:dyDescent="0.25">
      <c r="A5" s="78" t="s">
        <v>64</v>
      </c>
      <c r="B5" s="81">
        <f t="shared" ref="B5:F5" si="3">SUM(B3:B4)</f>
        <v>10462</v>
      </c>
      <c r="C5" s="81">
        <f t="shared" si="3"/>
        <v>10225</v>
      </c>
      <c r="D5" s="81">
        <f t="shared" si="3"/>
        <v>9084</v>
      </c>
      <c r="E5" s="81">
        <f t="shared" si="3"/>
        <v>7252</v>
      </c>
      <c r="F5" s="81">
        <f t="shared" si="3"/>
        <v>6393</v>
      </c>
      <c r="G5" s="81">
        <f t="shared" ref="G5:AG5" si="4">G3+G4</f>
        <v>6109</v>
      </c>
      <c r="H5" s="81">
        <f t="shared" si="4"/>
        <v>6047</v>
      </c>
      <c r="I5" s="81">
        <f t="shared" si="4"/>
        <v>5849</v>
      </c>
      <c r="J5" s="81">
        <f t="shared" si="4"/>
        <v>5590</v>
      </c>
      <c r="K5" s="81">
        <f t="shared" si="4"/>
        <v>5624</v>
      </c>
      <c r="L5" s="81">
        <f t="shared" si="4"/>
        <v>8272</v>
      </c>
      <c r="M5" s="81">
        <f t="shared" si="4"/>
        <v>9023</v>
      </c>
      <c r="N5" s="81">
        <f t="shared" si="4"/>
        <v>9086</v>
      </c>
      <c r="O5" s="81">
        <f t="shared" si="4"/>
        <v>8536</v>
      </c>
      <c r="P5" s="81">
        <f t="shared" si="4"/>
        <v>7228</v>
      </c>
      <c r="Q5" s="81">
        <f t="shared" si="4"/>
        <v>5440</v>
      </c>
      <c r="R5" s="81">
        <f t="shared" si="4"/>
        <v>4728</v>
      </c>
      <c r="S5" s="81">
        <f t="shared" si="4"/>
        <v>4425</v>
      </c>
      <c r="T5" s="81">
        <f t="shared" si="4"/>
        <v>4233</v>
      </c>
      <c r="U5" s="81">
        <f t="shared" si="4"/>
        <v>3941</v>
      </c>
      <c r="V5" s="81">
        <f t="shared" si="4"/>
        <v>3821</v>
      </c>
      <c r="W5" s="81">
        <f t="shared" si="4"/>
        <v>3837</v>
      </c>
      <c r="X5" s="81">
        <f t="shared" si="4"/>
        <v>7060</v>
      </c>
      <c r="Y5" s="81">
        <f t="shared" si="4"/>
        <v>7610</v>
      </c>
      <c r="Z5" s="81">
        <f t="shared" si="4"/>
        <v>7962</v>
      </c>
      <c r="AA5" s="81">
        <f t="shared" si="4"/>
        <v>7546</v>
      </c>
      <c r="AB5" s="81">
        <f t="shared" si="4"/>
        <v>6158</v>
      </c>
      <c r="AC5" s="81">
        <f t="shared" si="4"/>
        <v>4067</v>
      </c>
      <c r="AD5" s="81">
        <f t="shared" si="4"/>
        <v>3108</v>
      </c>
      <c r="AE5" s="81">
        <f t="shared" si="4"/>
        <v>2907</v>
      </c>
      <c r="AF5" s="81">
        <f t="shared" si="4"/>
        <v>2901</v>
      </c>
      <c r="AG5" s="81">
        <f t="shared" si="4"/>
        <v>2755</v>
      </c>
      <c r="AH5" s="81">
        <f t="shared" ref="AH5:AS5" si="5">AH3+AH4</f>
        <v>2757</v>
      </c>
      <c r="AI5" s="81">
        <f t="shared" si="5"/>
        <v>3040</v>
      </c>
      <c r="AJ5" s="81">
        <f t="shared" si="5"/>
        <v>6395</v>
      </c>
      <c r="AK5" s="81">
        <f t="shared" si="5"/>
        <v>6951</v>
      </c>
      <c r="AL5" s="81">
        <f t="shared" si="5"/>
        <v>7266</v>
      </c>
      <c r="AM5" s="81">
        <f t="shared" si="5"/>
        <v>6971</v>
      </c>
      <c r="AN5" s="81">
        <f t="shared" si="5"/>
        <v>6960</v>
      </c>
      <c r="AO5" s="81">
        <f t="shared" si="5"/>
        <v>7505</v>
      </c>
      <c r="AP5" s="81">
        <f t="shared" si="5"/>
        <v>7591</v>
      </c>
      <c r="AQ5" s="81">
        <f t="shared" si="5"/>
        <v>7430</v>
      </c>
      <c r="AR5" s="81">
        <f t="shared" si="5"/>
        <v>7248</v>
      </c>
      <c r="AS5" s="81">
        <f t="shared" si="5"/>
        <v>7301</v>
      </c>
      <c r="AT5" s="78" t="s">
        <v>64</v>
      </c>
      <c r="AW5" s="95">
        <f t="shared" si="0"/>
        <v>0.21697524443519867</v>
      </c>
      <c r="AX5" s="2">
        <f t="shared" si="1"/>
        <v>4546</v>
      </c>
      <c r="AY5" s="95">
        <f t="shared" si="2"/>
        <v>1.6500907441016335</v>
      </c>
    </row>
    <row r="6" spans="1:51" ht="15.75" x14ac:dyDescent="0.25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26">
        <v>10092</v>
      </c>
      <c r="AN6" s="26">
        <v>10326</v>
      </c>
      <c r="AO6" s="26">
        <v>11083</v>
      </c>
      <c r="AP6" s="26">
        <v>11510</v>
      </c>
      <c r="AQ6" s="26">
        <v>11927</v>
      </c>
      <c r="AR6" s="26">
        <v>12085</v>
      </c>
      <c r="AS6" s="26">
        <v>12451</v>
      </c>
      <c r="AT6" s="72" t="s">
        <v>61</v>
      </c>
      <c r="AW6" s="95">
        <f t="shared" si="0"/>
        <v>0.37002585515171327</v>
      </c>
      <c r="AX6" s="2">
        <f t="shared" si="1"/>
        <v>5045</v>
      </c>
      <c r="AY6" s="95">
        <f t="shared" si="2"/>
        <v>0.68120442884147991</v>
      </c>
    </row>
    <row r="7" spans="1:51" ht="15.75" x14ac:dyDescent="0.25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26">
        <v>2299</v>
      </c>
      <c r="AN7" s="26">
        <v>2376</v>
      </c>
      <c r="AO7" s="26">
        <v>2547</v>
      </c>
      <c r="AP7" s="26">
        <v>2604</v>
      </c>
      <c r="AQ7" s="26">
        <v>2590</v>
      </c>
      <c r="AR7" s="26">
        <v>2490</v>
      </c>
      <c r="AS7" s="26">
        <v>2470</v>
      </c>
      <c r="AT7" s="72" t="s">
        <v>62</v>
      </c>
      <c r="AW7" s="95">
        <f t="shared" si="0"/>
        <v>7.3404856013551664E-2</v>
      </c>
      <c r="AX7" s="2">
        <f t="shared" si="1"/>
        <v>958</v>
      </c>
      <c r="AY7" s="95">
        <f t="shared" si="2"/>
        <v>0.6335978835978836</v>
      </c>
    </row>
    <row r="8" spans="1:51" s="4" customFormat="1" ht="15.75" x14ac:dyDescent="0.25">
      <c r="A8" s="73" t="s">
        <v>63</v>
      </c>
      <c r="B8" s="81">
        <f t="shared" ref="B8:F8" si="6">SUM(B6:B7)</f>
        <v>21908</v>
      </c>
      <c r="C8" s="81">
        <f t="shared" si="6"/>
        <v>21809</v>
      </c>
      <c r="D8" s="81">
        <f t="shared" si="6"/>
        <v>20064</v>
      </c>
      <c r="E8" s="81">
        <f t="shared" si="6"/>
        <v>16479</v>
      </c>
      <c r="F8" s="81">
        <f t="shared" si="6"/>
        <v>14815</v>
      </c>
      <c r="G8" s="81">
        <f t="shared" ref="G8:AS8" si="7">G6+G7</f>
        <v>14534</v>
      </c>
      <c r="H8" s="81">
        <f t="shared" si="7"/>
        <v>14694</v>
      </c>
      <c r="I8" s="81">
        <f t="shared" si="7"/>
        <v>14246</v>
      </c>
      <c r="J8" s="81">
        <f t="shared" si="7"/>
        <v>13309</v>
      </c>
      <c r="K8" s="81">
        <f t="shared" si="7"/>
        <v>12934</v>
      </c>
      <c r="L8" s="81">
        <f t="shared" si="7"/>
        <v>17016</v>
      </c>
      <c r="M8" s="81">
        <f t="shared" si="7"/>
        <v>18267</v>
      </c>
      <c r="N8" s="81">
        <f t="shared" si="7"/>
        <v>18217</v>
      </c>
      <c r="O8" s="81">
        <f t="shared" si="7"/>
        <v>17329</v>
      </c>
      <c r="P8" s="81">
        <f t="shared" si="7"/>
        <v>15529</v>
      </c>
      <c r="Q8" s="81">
        <f t="shared" si="7"/>
        <v>12359</v>
      </c>
      <c r="R8" s="81">
        <f t="shared" si="7"/>
        <v>11277</v>
      </c>
      <c r="S8" s="81">
        <f t="shared" si="7"/>
        <v>11175</v>
      </c>
      <c r="T8" s="81">
        <f t="shared" si="7"/>
        <v>11314</v>
      </c>
      <c r="U8" s="81">
        <f t="shared" si="7"/>
        <v>10770</v>
      </c>
      <c r="V8" s="81">
        <f t="shared" si="7"/>
        <v>10016</v>
      </c>
      <c r="W8" s="81">
        <f t="shared" si="7"/>
        <v>9905</v>
      </c>
      <c r="X8" s="81">
        <f t="shared" si="7"/>
        <v>14081</v>
      </c>
      <c r="Y8" s="81">
        <f t="shared" si="7"/>
        <v>14858</v>
      </c>
      <c r="Z8" s="81">
        <f t="shared" si="7"/>
        <v>15537</v>
      </c>
      <c r="AA8" s="81">
        <f t="shared" si="7"/>
        <v>14902</v>
      </c>
      <c r="AB8" s="81">
        <f t="shared" si="7"/>
        <v>13419</v>
      </c>
      <c r="AC8" s="81">
        <f t="shared" si="7"/>
        <v>10088</v>
      </c>
      <c r="AD8" s="81">
        <f t="shared" si="7"/>
        <v>8603</v>
      </c>
      <c r="AE8" s="81">
        <f t="shared" si="7"/>
        <v>8822</v>
      </c>
      <c r="AF8" s="81">
        <f t="shared" si="7"/>
        <v>9270</v>
      </c>
      <c r="AG8" s="81">
        <f t="shared" si="7"/>
        <v>8918</v>
      </c>
      <c r="AH8" s="81">
        <f t="shared" si="7"/>
        <v>8096</v>
      </c>
      <c r="AI8" s="81">
        <f t="shared" si="7"/>
        <v>7999</v>
      </c>
      <c r="AJ8" s="81">
        <f t="shared" si="7"/>
        <v>11945</v>
      </c>
      <c r="AK8" s="81">
        <f t="shared" si="7"/>
        <v>12223</v>
      </c>
      <c r="AL8" s="81">
        <f t="shared" si="7"/>
        <v>12645</v>
      </c>
      <c r="AM8" s="81">
        <f t="shared" si="7"/>
        <v>12391</v>
      </c>
      <c r="AN8" s="81">
        <f t="shared" si="7"/>
        <v>12702</v>
      </c>
      <c r="AO8" s="81">
        <f t="shared" si="7"/>
        <v>13630</v>
      </c>
      <c r="AP8" s="81">
        <f t="shared" si="7"/>
        <v>14114</v>
      </c>
      <c r="AQ8" s="81">
        <f t="shared" si="7"/>
        <v>14517</v>
      </c>
      <c r="AR8" s="81">
        <f t="shared" si="7"/>
        <v>14575</v>
      </c>
      <c r="AS8" s="81">
        <f t="shared" si="7"/>
        <v>14921</v>
      </c>
      <c r="AT8" s="73" t="s">
        <v>63</v>
      </c>
      <c r="AW8" s="95">
        <f t="shared" si="0"/>
        <v>0.44343071116526495</v>
      </c>
      <c r="AX8" s="2">
        <f t="shared" si="1"/>
        <v>6003</v>
      </c>
      <c r="AY8" s="95">
        <f t="shared" si="2"/>
        <v>0.67313298945952005</v>
      </c>
    </row>
    <row r="9" spans="1:51" s="92" customFormat="1" ht="15.75" x14ac:dyDescent="0.25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1">
        <f>1989+4269</f>
        <v>6258</v>
      </c>
      <c r="AN9" s="91">
        <f>2074+4617</f>
        <v>6691</v>
      </c>
      <c r="AO9" s="91">
        <f>2285+5171</f>
        <v>7456</v>
      </c>
      <c r="AP9" s="91">
        <f>2374+5525</f>
        <v>7899</v>
      </c>
      <c r="AQ9" s="91">
        <f>2572+6639</f>
        <v>9211</v>
      </c>
      <c r="AR9" s="91">
        <f>2698+7792</f>
        <v>10490</v>
      </c>
      <c r="AS9" s="91">
        <f>2941+8486</f>
        <v>11427</v>
      </c>
      <c r="AT9" s="90" t="s">
        <v>66</v>
      </c>
      <c r="AW9" s="95">
        <f t="shared" si="0"/>
        <v>0.33959404439953639</v>
      </c>
      <c r="AX9" s="2">
        <f t="shared" si="1"/>
        <v>3217</v>
      </c>
      <c r="AY9" s="95">
        <f t="shared" si="2"/>
        <v>0.39183922046285019</v>
      </c>
    </row>
    <row r="10" spans="1:51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W10" s="95">
        <f t="shared" si="0"/>
        <v>0</v>
      </c>
      <c r="AX10" s="2">
        <f t="shared" si="1"/>
        <v>0</v>
      </c>
      <c r="AY10" s="95" t="e">
        <f t="shared" si="2"/>
        <v>#DIV/0!</v>
      </c>
    </row>
    <row r="11" spans="1:51" ht="15.75" x14ac:dyDescent="0.25">
      <c r="A11" s="74" t="s">
        <v>107</v>
      </c>
      <c r="B11" s="26">
        <f t="shared" ref="B11:F11" si="8">SUM(B5,B8:B9)</f>
        <v>42839</v>
      </c>
      <c r="C11" s="26">
        <f t="shared" si="8"/>
        <v>42326</v>
      </c>
      <c r="D11" s="26">
        <f t="shared" si="8"/>
        <v>39088</v>
      </c>
      <c r="E11" s="26">
        <f t="shared" si="8"/>
        <v>32804</v>
      </c>
      <c r="F11" s="26">
        <f t="shared" si="8"/>
        <v>29922</v>
      </c>
      <c r="G11" s="26">
        <f t="shared" ref="G11:AG11" si="9">G5+G8+G9</f>
        <v>30577</v>
      </c>
      <c r="H11" s="26">
        <f t="shared" si="9"/>
        <v>31670</v>
      </c>
      <c r="I11" s="26">
        <f t="shared" si="9"/>
        <v>31003</v>
      </c>
      <c r="J11" s="26">
        <f t="shared" si="9"/>
        <v>27952</v>
      </c>
      <c r="K11" s="26">
        <f t="shared" si="9"/>
        <v>26436</v>
      </c>
      <c r="L11" s="26">
        <f t="shared" si="9"/>
        <v>33780</v>
      </c>
      <c r="M11" s="26">
        <f t="shared" si="9"/>
        <v>35771</v>
      </c>
      <c r="N11" s="26">
        <f t="shared" si="9"/>
        <v>35989</v>
      </c>
      <c r="O11" s="26">
        <f t="shared" si="9"/>
        <v>34204</v>
      </c>
      <c r="P11" s="26">
        <f t="shared" si="9"/>
        <v>30616</v>
      </c>
      <c r="Q11" s="26">
        <f t="shared" si="9"/>
        <v>24903</v>
      </c>
      <c r="R11" s="26">
        <f t="shared" si="9"/>
        <v>22839</v>
      </c>
      <c r="S11" s="26">
        <f t="shared" si="9"/>
        <v>23808</v>
      </c>
      <c r="T11" s="26">
        <f t="shared" si="9"/>
        <v>24803</v>
      </c>
      <c r="U11" s="26">
        <f t="shared" si="9"/>
        <v>23866</v>
      </c>
      <c r="V11" s="26">
        <f t="shared" si="9"/>
        <v>21399</v>
      </c>
      <c r="W11" s="26">
        <f t="shared" si="9"/>
        <v>20447</v>
      </c>
      <c r="X11" s="26">
        <f t="shared" si="9"/>
        <v>28514</v>
      </c>
      <c r="Y11" s="26">
        <f t="shared" si="9"/>
        <v>29800</v>
      </c>
      <c r="Z11" s="26">
        <f t="shared" si="9"/>
        <v>30951</v>
      </c>
      <c r="AA11" s="26">
        <f t="shared" si="9"/>
        <v>29751</v>
      </c>
      <c r="AB11" s="26">
        <f t="shared" si="9"/>
        <v>26508</v>
      </c>
      <c r="AC11" s="26">
        <f t="shared" si="9"/>
        <v>20315</v>
      </c>
      <c r="AD11" s="26">
        <f t="shared" si="9"/>
        <v>17607</v>
      </c>
      <c r="AE11" s="26">
        <f t="shared" si="9"/>
        <v>18960</v>
      </c>
      <c r="AF11" s="26">
        <f t="shared" si="9"/>
        <v>20582</v>
      </c>
      <c r="AG11" s="26">
        <f t="shared" si="9"/>
        <v>19883</v>
      </c>
      <c r="AH11" s="26">
        <f t="shared" ref="AH11:AS11" si="10">AH5+AH8+AH9</f>
        <v>16968</v>
      </c>
      <c r="AI11" s="26">
        <f t="shared" si="10"/>
        <v>16544</v>
      </c>
      <c r="AJ11" s="26">
        <f t="shared" si="10"/>
        <v>24495</v>
      </c>
      <c r="AK11" s="26">
        <f t="shared" si="10"/>
        <v>25285</v>
      </c>
      <c r="AL11" s="26">
        <f t="shared" si="10"/>
        <v>26214</v>
      </c>
      <c r="AM11" s="26">
        <f t="shared" si="10"/>
        <v>25620</v>
      </c>
      <c r="AN11" s="26">
        <f t="shared" si="10"/>
        <v>26353</v>
      </c>
      <c r="AO11" s="26">
        <f t="shared" si="10"/>
        <v>28591</v>
      </c>
      <c r="AP11" s="26">
        <f t="shared" si="10"/>
        <v>29604</v>
      </c>
      <c r="AQ11" s="26">
        <f t="shared" si="10"/>
        <v>31158</v>
      </c>
      <c r="AR11" s="26">
        <f t="shared" si="10"/>
        <v>32313</v>
      </c>
      <c r="AS11" s="26">
        <f t="shared" si="10"/>
        <v>33649</v>
      </c>
      <c r="AW11" s="95">
        <f t="shared" si="0"/>
        <v>1</v>
      </c>
      <c r="AX11" s="2">
        <f t="shared" si="1"/>
        <v>13766</v>
      </c>
      <c r="AY11" s="95">
        <f t="shared" si="2"/>
        <v>0.69235024895639496</v>
      </c>
    </row>
    <row r="12" spans="1:51" ht="15.75" x14ac:dyDescent="0.25">
      <c r="A12" s="23"/>
    </row>
    <row r="13" spans="1:51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</row>
    <row r="14" spans="1:51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</row>
    <row r="15" spans="1:51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</row>
    <row r="16" spans="1:51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</row>
    <row r="17" spans="1:45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</row>
    <row r="18" spans="1:45" ht="15.75" x14ac:dyDescent="0.25">
      <c r="A18" s="23"/>
    </row>
    <row r="19" spans="1:45" ht="15.75" x14ac:dyDescent="0.25">
      <c r="A19" s="23"/>
    </row>
    <row r="20" spans="1:45" ht="15.75" x14ac:dyDescent="0.25">
      <c r="A20" s="23"/>
    </row>
    <row r="21" spans="1:45" ht="15.75" x14ac:dyDescent="0.25">
      <c r="A21" s="23"/>
    </row>
    <row r="22" spans="1:45" ht="15.75" x14ac:dyDescent="0.25">
      <c r="A22" s="23"/>
    </row>
    <row r="23" spans="1:45" ht="15.75" x14ac:dyDescent="0.25">
      <c r="A23" s="23"/>
    </row>
    <row r="24" spans="1:45" ht="15.75" x14ac:dyDescent="0.25">
      <c r="A24" s="23"/>
    </row>
    <row r="25" spans="1:45" ht="15.75" x14ac:dyDescent="0.25">
      <c r="A25" s="23"/>
    </row>
    <row r="26" spans="1:45" ht="15.75" x14ac:dyDescent="0.25">
      <c r="A26" s="23"/>
    </row>
    <row r="27" spans="1:45" ht="15.75" x14ac:dyDescent="0.25">
      <c r="A27" s="23"/>
    </row>
    <row r="28" spans="1:45" ht="15.75" x14ac:dyDescent="0.25">
      <c r="A28" s="23"/>
    </row>
    <row r="29" spans="1:45" ht="15.75" x14ac:dyDescent="0.25">
      <c r="A29" s="23"/>
    </row>
    <row r="30" spans="1:45" ht="15.75" x14ac:dyDescent="0.25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2017-11-01T12:14:47Z</cp:lastPrinted>
  <dcterms:created xsi:type="dcterms:W3CDTF">2011-08-31T07:37:26Z</dcterms:created>
  <dcterms:modified xsi:type="dcterms:W3CDTF">2020-09-02T11:36:03Z</dcterms:modified>
</cp:coreProperties>
</file>